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Z:\Processes\01_Planning\01_Vessels\03_Pre-Arrival Docs\01_LS\Varios\"/>
    </mc:Choice>
  </mc:AlternateContent>
  <xr:revisionPtr revIDLastSave="0" documentId="13_ncr:1_{0B3BD7F1-8B24-4A55-9F91-EE824B3315EB}" xr6:coauthVersionLast="47" xr6:coauthVersionMax="47" xr10:uidLastSave="{00000000-0000-0000-0000-000000000000}"/>
  <bookViews>
    <workbookView xWindow="28680" yWindow="-120" windowWidth="29040" windowHeight="17520" xr2:uid="{00000000-000D-0000-FFFF-FFFF00000000}"/>
  </bookViews>
  <sheets>
    <sheet name="Load Plan" sheetId="4" r:id="rId1"/>
    <sheet name="Calc" sheetId="5" state="veryHidden" r:id="rId2"/>
    <sheet name="HELPbloqueado" sheetId="6" state="hidden" r:id="rId3"/>
    <sheet name="HELP" sheetId="7" r:id="rId4"/>
  </sheets>
  <definedNames>
    <definedName name="_xlnm.Print_Area" localSheetId="2">HELPbloqueado!$A$1:$M$51</definedName>
    <definedName name="_xlnm.Print_Area" localSheetId="0">'Load Plan'!$A$1:$Y$69</definedName>
    <definedName name="Export_Coal_DETAILS">'Load Plan'!$R$3:$X$13</definedName>
    <definedName name="Port_Waratah_Coal_Services__PWCS__LOADING_PLAN">'Load Plan'!$A$3:$X$16</definedName>
    <definedName name="Port_Waratah_Coal_Services__PWCS__LOADING_PLAN_LOADING_CONSTRAINTS">'Load Plan'!$A$3:$Z$16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 i="4" l="1"/>
  <c r="B58" i="4" l="1"/>
  <c r="F22" i="4" l="1"/>
  <c r="R17" i="4"/>
  <c r="A53" i="7" l="1"/>
  <c r="A20" i="7"/>
  <c r="A21" i="7" s="1"/>
  <c r="A6" i="7"/>
  <c r="A7" i="7" s="1"/>
  <c r="A8" i="7" s="1"/>
  <c r="A9" i="7" s="1"/>
  <c r="A10" i="7" s="1"/>
  <c r="A11" i="7" s="1"/>
  <c r="A12" i="7" s="1"/>
  <c r="A13" i="7" s="1"/>
  <c r="A22" i="7" l="1"/>
  <c r="A23" i="7" s="1"/>
  <c r="H22" i="4"/>
  <c r="J22" i="4"/>
  <c r="L22" i="4"/>
  <c r="N22" i="4"/>
  <c r="P22" i="4"/>
  <c r="R22" i="4"/>
  <c r="T22" i="4"/>
  <c r="V22" i="4"/>
  <c r="A24" i="7" l="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6" i="6"/>
  <c r="A7" i="6" s="1"/>
  <c r="A8" i="6" s="1"/>
  <c r="A9" i="6" s="1"/>
  <c r="A10" i="6" s="1"/>
  <c r="A11" i="6" s="1"/>
  <c r="A12" i="6" s="1"/>
  <c r="A13" i="6" s="1"/>
  <c r="A51" i="6" l="1"/>
  <c r="D32" i="4"/>
  <c r="D33" i="4"/>
  <c r="D34" i="4"/>
  <c r="D35" i="4"/>
  <c r="D36" i="4"/>
  <c r="D37" i="4"/>
  <c r="D38" i="4"/>
  <c r="D39" i="4"/>
  <c r="D40" i="4"/>
  <c r="D41" i="4"/>
  <c r="D42" i="4"/>
  <c r="D43" i="4"/>
  <c r="D44" i="4"/>
  <c r="D45" i="4"/>
  <c r="D46" i="4"/>
  <c r="D47" i="4"/>
  <c r="D48" i="4"/>
  <c r="D49" i="4"/>
  <c r="D50" i="4"/>
  <c r="D51" i="4"/>
  <c r="D52" i="4"/>
  <c r="D53" i="4"/>
  <c r="D31" i="4"/>
  <c r="C56" i="4" l="1"/>
  <c r="A20" i="6" l="1"/>
  <c r="A21" i="6" s="1"/>
  <c r="A22" i="6" s="1"/>
  <c r="A23" i="6" s="1"/>
  <c r="A24" i="6" s="1"/>
  <c r="A25" i="6" s="1"/>
  <c r="A26" i="6" s="1"/>
  <c r="A27" i="6" s="1"/>
  <c r="A28" i="6" s="1"/>
  <c r="A29" i="6" s="1"/>
  <c r="A30" i="6" s="1"/>
  <c r="A31" i="6" s="1"/>
  <c r="A32" i="6" s="1"/>
  <c r="A33" i="6" s="1"/>
  <c r="A34" i="6" s="1"/>
  <c r="A35" i="6" s="1"/>
  <c r="A36" i="6" s="1"/>
  <c r="A37" i="6" s="1"/>
  <c r="A38" i="6" s="1"/>
  <c r="A39" i="6" s="1"/>
  <c r="A40" i="6" s="1"/>
  <c r="A41" i="6" l="1"/>
  <c r="A42" i="6" s="1"/>
  <c r="A43" i="6" s="1"/>
  <c r="A44" i="6" s="1"/>
  <c r="A45" i="6" s="1"/>
  <c r="A46" i="6" s="1"/>
  <c r="J3" i="5"/>
  <c r="J4" i="5"/>
  <c r="J5" i="5"/>
  <c r="J6" i="5"/>
  <c r="K6" i="5" s="1"/>
  <c r="J7" i="5"/>
  <c r="K7" i="5" s="1"/>
  <c r="J8" i="5"/>
  <c r="K8" i="5" s="1"/>
  <c r="J9" i="5"/>
  <c r="K9" i="5" s="1"/>
  <c r="J10" i="5"/>
  <c r="K10" i="5" s="1"/>
  <c r="J11" i="5"/>
  <c r="K11" i="5" s="1"/>
  <c r="J12" i="5"/>
  <c r="K12" i="5" s="1"/>
  <c r="J13" i="5"/>
  <c r="K13" i="5" s="1"/>
  <c r="J14" i="5"/>
  <c r="K14" i="5" s="1"/>
  <c r="J15" i="5"/>
  <c r="K15" i="5" s="1"/>
  <c r="J16" i="5"/>
  <c r="K16" i="5" s="1"/>
  <c r="J17" i="5"/>
  <c r="J18" i="5"/>
  <c r="K18" i="5" s="1"/>
  <c r="J19" i="5"/>
  <c r="K19" i="5" s="1"/>
  <c r="J20" i="5"/>
  <c r="K20" i="5" s="1"/>
  <c r="J21" i="5"/>
  <c r="K21" i="5" s="1"/>
  <c r="J22" i="5"/>
  <c r="K22" i="5" s="1"/>
  <c r="J23" i="5"/>
  <c r="K23" i="5" s="1"/>
  <c r="J24" i="5"/>
  <c r="K24" i="5" s="1"/>
  <c r="J25" i="5"/>
  <c r="K25" i="5" s="1"/>
  <c r="J26" i="5"/>
  <c r="K26" i="5" s="1"/>
  <c r="J2" i="5"/>
  <c r="I2" i="5"/>
  <c r="I3" i="5"/>
  <c r="I11" i="5"/>
  <c r="I10" i="5"/>
  <c r="I9" i="5"/>
  <c r="I8" i="5"/>
  <c r="I7" i="5"/>
  <c r="I6" i="5"/>
  <c r="I5" i="5"/>
  <c r="I4" i="5"/>
  <c r="E11" i="5"/>
  <c r="I16" i="5"/>
  <c r="I17" i="5"/>
  <c r="I18" i="5"/>
  <c r="I19" i="5"/>
  <c r="O24" i="5"/>
  <c r="I24" i="5"/>
  <c r="I25" i="5"/>
  <c r="O23" i="5"/>
  <c r="I23" i="5"/>
  <c r="I22" i="5"/>
  <c r="I21" i="5"/>
  <c r="I20" i="5"/>
  <c r="I15" i="5"/>
  <c r="I14" i="5"/>
  <c r="I13" i="5"/>
  <c r="I12" i="5"/>
  <c r="I26" i="5"/>
  <c r="H2" i="5"/>
  <c r="A32" i="4"/>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H26" i="5" s="1"/>
  <c r="C10" i="5"/>
  <c r="D10" i="5" s="1"/>
  <c r="V17" i="4"/>
  <c r="L56" i="4"/>
  <c r="H25" i="5" l="1"/>
  <c r="K5" i="5"/>
  <c r="Q5" i="5" s="1"/>
  <c r="K4" i="5"/>
  <c r="K3" i="5"/>
  <c r="D56" i="4"/>
  <c r="B57" i="4" s="1"/>
  <c r="L9" i="5"/>
  <c r="O7" i="5" s="1"/>
  <c r="P7" i="5" s="1"/>
  <c r="Q12" i="5"/>
  <c r="P24" i="5"/>
  <c r="K2" i="5"/>
  <c r="Q19" i="5"/>
  <c r="Q15" i="5"/>
  <c r="L4" i="5"/>
  <c r="O2" i="5" s="1"/>
  <c r="P2" i="5" s="1"/>
  <c r="H3" i="5"/>
  <c r="L15" i="5"/>
  <c r="O13" i="5" s="1"/>
  <c r="P13" i="5" s="1"/>
  <c r="P23" i="5"/>
  <c r="L22" i="5"/>
  <c r="O20" i="5" s="1"/>
  <c r="P20" i="5" s="1"/>
  <c r="Q23" i="5"/>
  <c r="L2" i="5"/>
  <c r="L10" i="5"/>
  <c r="O8" i="5" s="1"/>
  <c r="P8" i="5" s="1"/>
  <c r="L12" i="5"/>
  <c r="L13" i="5"/>
  <c r="O11" i="5" s="1"/>
  <c r="P11" i="5" s="1"/>
  <c r="Q7" i="5"/>
  <c r="Q21" i="5"/>
  <c r="Q9" i="5"/>
  <c r="H4" i="5"/>
  <c r="Q18" i="5"/>
  <c r="Q14" i="5"/>
  <c r="Q11" i="5"/>
  <c r="L5" i="5"/>
  <c r="L6" i="5"/>
  <c r="L7" i="5"/>
  <c r="L8" i="5"/>
  <c r="L16" i="5"/>
  <c r="O14" i="5" s="1"/>
  <c r="P14" i="5" s="1"/>
  <c r="Q24" i="5"/>
  <c r="Q20" i="5"/>
  <c r="L17" i="5"/>
  <c r="O15" i="5" s="1"/>
  <c r="P15" i="5" s="1"/>
  <c r="Q8" i="5"/>
  <c r="F5" i="5"/>
  <c r="F4" i="5"/>
  <c r="F6" i="5"/>
  <c r="F3" i="5"/>
  <c r="F7" i="5"/>
  <c r="Q22" i="5"/>
  <c r="Q13" i="5"/>
  <c r="Q10" i="5"/>
  <c r="Q6" i="5"/>
  <c r="L11" i="5"/>
  <c r="L14" i="5"/>
  <c r="L23" i="5"/>
  <c r="L24" i="5"/>
  <c r="L21" i="5"/>
  <c r="L20" i="5"/>
  <c r="L19" i="5"/>
  <c r="L18" i="5"/>
  <c r="L3" i="5"/>
  <c r="K17" i="5"/>
  <c r="Q17" i="5" s="1"/>
  <c r="Q4" i="5" l="1"/>
  <c r="Q3" i="5"/>
  <c r="Q2" i="5"/>
  <c r="M4" i="5"/>
  <c r="N4" i="5" s="1"/>
  <c r="M17" i="5"/>
  <c r="N17" i="5" s="1"/>
  <c r="M10" i="5"/>
  <c r="N10" i="5" s="1"/>
  <c r="M16" i="5"/>
  <c r="N16" i="5" s="1"/>
  <c r="O10" i="5"/>
  <c r="P10" i="5" s="1"/>
  <c r="M12" i="5"/>
  <c r="N12" i="5" s="1"/>
  <c r="M9" i="5"/>
  <c r="N9" i="5" s="1"/>
  <c r="M7" i="5"/>
  <c r="N7" i="5" s="1"/>
  <c r="R7" i="5" s="1"/>
  <c r="O5" i="5"/>
  <c r="P5" i="5" s="1"/>
  <c r="M5" i="5"/>
  <c r="N5" i="5" s="1"/>
  <c r="O3" i="5"/>
  <c r="P3" i="5" s="1"/>
  <c r="M15" i="5"/>
  <c r="N15" i="5" s="1"/>
  <c r="R15" i="5" s="1"/>
  <c r="M8" i="5"/>
  <c r="N8" i="5" s="1"/>
  <c r="R8" i="5" s="1"/>
  <c r="O6" i="5"/>
  <c r="P6" i="5" s="1"/>
  <c r="M6" i="5"/>
  <c r="N6" i="5" s="1"/>
  <c r="O4" i="5"/>
  <c r="P4" i="5" s="1"/>
  <c r="H5" i="5"/>
  <c r="M19" i="5"/>
  <c r="N19" i="5" s="1"/>
  <c r="O17" i="5"/>
  <c r="P17" i="5" s="1"/>
  <c r="M23" i="5"/>
  <c r="N23" i="5" s="1"/>
  <c r="R23" i="5" s="1"/>
  <c r="O21" i="5"/>
  <c r="P21" i="5" s="1"/>
  <c r="M22" i="5"/>
  <c r="N22" i="5" s="1"/>
  <c r="M2" i="5"/>
  <c r="N2" i="5" s="1"/>
  <c r="M3" i="5"/>
  <c r="N3" i="5" s="1"/>
  <c r="M21" i="5"/>
  <c r="N21" i="5" s="1"/>
  <c r="O19" i="5"/>
  <c r="P19" i="5" s="1"/>
  <c r="M18" i="5"/>
  <c r="N18" i="5" s="1"/>
  <c r="O16" i="5"/>
  <c r="P16" i="5" s="1"/>
  <c r="M20" i="5"/>
  <c r="N20" i="5" s="1"/>
  <c r="R20" i="5" s="1"/>
  <c r="O18" i="5"/>
  <c r="P18" i="5" s="1"/>
  <c r="O22" i="5"/>
  <c r="P22" i="5" s="1"/>
  <c r="M24" i="5"/>
  <c r="N24" i="5" s="1"/>
  <c r="R24" i="5" s="1"/>
  <c r="O12" i="5"/>
  <c r="P12" i="5" s="1"/>
  <c r="M14" i="5"/>
  <c r="N14" i="5" s="1"/>
  <c r="R14" i="5" s="1"/>
  <c r="M13" i="5"/>
  <c r="N13" i="5" s="1"/>
  <c r="R13" i="5" s="1"/>
  <c r="M11" i="5"/>
  <c r="N11" i="5" s="1"/>
  <c r="R11" i="5" s="1"/>
  <c r="O9" i="5"/>
  <c r="P9" i="5" s="1"/>
  <c r="Q16" i="5"/>
  <c r="R21" i="5" l="1"/>
  <c r="R2" i="5"/>
  <c r="R10" i="5"/>
  <c r="R6" i="5"/>
  <c r="R9" i="5"/>
  <c r="R16" i="5"/>
  <c r="R3" i="5"/>
  <c r="R12" i="5"/>
  <c r="H6" i="5"/>
  <c r="R18" i="5"/>
  <c r="R5" i="5"/>
  <c r="R4" i="5"/>
  <c r="R17" i="5"/>
  <c r="R22" i="5"/>
  <c r="R19" i="5"/>
  <c r="H7" i="5" l="1"/>
  <c r="H8" i="5" l="1"/>
  <c r="H9" i="5" l="1"/>
  <c r="H10" i="5" l="1"/>
  <c r="H11" i="5" l="1"/>
  <c r="H12" i="5" l="1"/>
  <c r="H13" i="5" l="1"/>
  <c r="H14" i="5" l="1"/>
  <c r="H15" i="5" l="1"/>
  <c r="H16" i="5" l="1"/>
  <c r="H17" i="5" l="1"/>
  <c r="H18" i="5" l="1"/>
  <c r="H19" i="5" l="1"/>
  <c r="H20" i="5" l="1"/>
  <c r="H21" i="5" l="1"/>
  <c r="H22" i="5" l="1"/>
  <c r="H24" i="5" l="1"/>
  <c r="H2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Accenture</author>
  </authors>
  <commentList>
    <comment ref="P1" authorId="0" shapeId="0" xr:uid="{00000000-0006-0000-0100-000001000000}">
      <text>
        <r>
          <rPr>
            <b/>
            <sz val="8"/>
            <color indexed="81"/>
            <rFont val="Tahoma"/>
            <family val="2"/>
          </rPr>
          <t>Accenture:</t>
        </r>
        <r>
          <rPr>
            <sz val="8"/>
            <color indexed="81"/>
            <rFont val="Tahoma"/>
            <family val="2"/>
          </rPr>
          <t xml:space="preserve">
The next 2 Tonnes are not blank AND current and next Hold are not same AND no Survey</t>
        </r>
      </text>
    </comment>
    <comment ref="Q1" authorId="0" shapeId="0" xr:uid="{00000000-0006-0000-0100-000002000000}">
      <text>
        <r>
          <rPr>
            <b/>
            <sz val="8"/>
            <color indexed="81"/>
            <rFont val="Tahoma"/>
            <family val="2"/>
          </rPr>
          <t>Accenture:</t>
        </r>
        <r>
          <rPr>
            <sz val="8"/>
            <color indexed="81"/>
            <rFont val="Tahoma"/>
            <family val="2"/>
          </rPr>
          <t xml:space="preserve">
Next Coal Type is different AND not blank</t>
        </r>
      </text>
    </comment>
  </commentList>
</comments>
</file>

<file path=xl/sharedStrings.xml><?xml version="1.0" encoding="utf-8"?>
<sst xmlns="http://schemas.openxmlformats.org/spreadsheetml/2006/main" count="266" uniqueCount="164">
  <si>
    <t>Export Coal Name</t>
  </si>
  <si>
    <t>Ballast to pump out (m3):</t>
  </si>
  <si>
    <t>Deballast Pump Rate:</t>
  </si>
  <si>
    <t>Vessel with Deck Gear:</t>
  </si>
  <si>
    <t>Dock Water Density:</t>
  </si>
  <si>
    <t>Vessel Name:</t>
  </si>
  <si>
    <t>Date:</t>
  </si>
  <si>
    <t>Capacity inc coamings:</t>
  </si>
  <si>
    <t>%</t>
  </si>
  <si>
    <t>Planned Metric Tonnes:</t>
  </si>
  <si>
    <t>Hold Loading Sequence</t>
  </si>
  <si>
    <t>Pour  No</t>
  </si>
  <si>
    <t>Cargo</t>
  </si>
  <si>
    <t>Load Time (Hrs)</t>
  </si>
  <si>
    <t>Ballast Operations</t>
  </si>
  <si>
    <t>De-ballast Time (Hrs)</t>
  </si>
  <si>
    <t>Comments/Variations</t>
  </si>
  <si>
    <t>Calculated Values</t>
  </si>
  <si>
    <t>Draught</t>
  </si>
  <si>
    <t>Maximum</t>
  </si>
  <si>
    <t>Draught Mid</t>
  </si>
  <si>
    <t>Trim</t>
  </si>
  <si>
    <t>Hold No</t>
  </si>
  <si>
    <t>Tonnes</t>
  </si>
  <si>
    <t>Fwd</t>
  </si>
  <si>
    <t>Aft</t>
  </si>
  <si>
    <t>BM (*)</t>
  </si>
  <si>
    <t>SF (*)</t>
  </si>
  <si>
    <t>Arrival:</t>
  </si>
  <si>
    <t>Total:</t>
  </si>
  <si>
    <t>Final / Sail Time:</t>
  </si>
  <si>
    <t>NO DEVIATION FROM ABOVE PLAN WITHOUT PRIOR APPROVAL OF CHIEF MATE</t>
  </si>
  <si>
    <t>Sign Up</t>
  </si>
  <si>
    <t>Abbreviations:  PI=Pump In  GI=Graviate In  F=Full  PO=Pump Out  GO=Gravitate Out  MT=Empty</t>
  </si>
  <si>
    <t>Vessel:</t>
  </si>
  <si>
    <t>Terminal:</t>
  </si>
  <si>
    <t>Pour No</t>
  </si>
  <si>
    <t>Coal Type</t>
  </si>
  <si>
    <t>Last Pour</t>
  </si>
  <si>
    <t>Pour Time</t>
  </si>
  <si>
    <t>Survey</t>
  </si>
  <si>
    <t>Hatch Change</t>
  </si>
  <si>
    <t>Coal Type Change</t>
  </si>
  <si>
    <t>Load Time</t>
  </si>
  <si>
    <t>KCT</t>
  </si>
  <si>
    <t>CCT</t>
  </si>
  <si>
    <t>CCT-2</t>
  </si>
  <si>
    <t>Used</t>
  </si>
  <si>
    <t>Normal Loading Rate:</t>
  </si>
  <si>
    <t>Trim Loading Rate:</t>
  </si>
  <si>
    <t>Hatch Change - Time Allocation (mins):</t>
  </si>
  <si>
    <t>Coal Type Change - Time Allocation (mins):</t>
  </si>
  <si>
    <t>Interim Draught - Time Allocation (mins):</t>
  </si>
  <si>
    <t>Terminal</t>
  </si>
  <si>
    <t>Tidal</t>
  </si>
  <si>
    <t>Deck Gear</t>
  </si>
  <si>
    <t>CCT Dual</t>
  </si>
  <si>
    <t>To be filled by Vessel Master:</t>
  </si>
  <si>
    <t>Item #</t>
  </si>
  <si>
    <t>Item</t>
  </si>
  <si>
    <t>Description</t>
  </si>
  <si>
    <t>Back to Load Plan</t>
  </si>
  <si>
    <t>The amount of ballast that must be removed from the ship.</t>
  </si>
  <si>
    <t>Rate of deballast in cubic meters per hour.</t>
  </si>
  <si>
    <t>Vessel with Deck Gear Tickbox</t>
  </si>
  <si>
    <t>Indication if vessel is equipped with deck gear.</t>
  </si>
  <si>
    <t>Cargo - Hold Number</t>
  </si>
  <si>
    <t>Hold for which the cargo is to be loaded in the vessel.</t>
  </si>
  <si>
    <t>Cargo - Tonnes (Detail)</t>
  </si>
  <si>
    <t>Time taken to deballast in hours for each pour.</t>
  </si>
  <si>
    <t>Comments (Load Sequence)</t>
  </si>
  <si>
    <t>Calculated Values - Draught Fwd</t>
  </si>
  <si>
    <t>Calculated Values - Draught Aft</t>
  </si>
  <si>
    <t>Calculated Values - Maximum BM</t>
  </si>
  <si>
    <t>Bending moment as a percentage of maximum permitted in-port values for intermediate stages, and of maximum permitted at-sea values for final stage.</t>
  </si>
  <si>
    <t>Calculated Values - Maximum SF</t>
  </si>
  <si>
    <t>Shear forces as a percentage of maximum permitted in-port values for intermediate stages, and of maximum permitted at-sea values for final stage.</t>
  </si>
  <si>
    <t>Calculated Values - Draught Mid</t>
  </si>
  <si>
    <t>Calculated Values - Trim</t>
  </si>
  <si>
    <t>Calculated planned trim in meters (Calculated Draught Aft - Calculated Draught Fwd).</t>
  </si>
  <si>
    <t>Arrival Information</t>
  </si>
  <si>
    <t>Vessel draught information at arrival.</t>
  </si>
  <si>
    <t>Capacity including Coamings</t>
  </si>
  <si>
    <t>Tonnes (Planned)</t>
  </si>
  <si>
    <t>Final/Sail Time Information</t>
  </si>
  <si>
    <t>Vessel draught information at sail.</t>
  </si>
  <si>
    <t>Auto-Calculation</t>
  </si>
  <si>
    <t>Air Draft</t>
  </si>
  <si>
    <t>Total Deballast Time including Stripping =</t>
  </si>
  <si>
    <t>VESSEL NAME</t>
  </si>
  <si>
    <t>Total tonnes requested for each cargo in tonnes.</t>
  </si>
  <si>
    <t>The shaded areas must be submitted 72 prior to vessel's ETA</t>
  </si>
  <si>
    <t>Planned Tonnes per cargo type</t>
  </si>
  <si>
    <t>Dock Water density</t>
  </si>
  <si>
    <t>Water density at dock in kilograms per litre. This information can be obtained from surveyors through the shipping agent.</t>
  </si>
  <si>
    <t>PUERTO NUEVO (PNSA) LOADING PLAN - HELP SECTION</t>
  </si>
  <si>
    <t>Export coal name per cargo type (if there are more than one cargo type)</t>
  </si>
  <si>
    <t>Coal Name</t>
  </si>
  <si>
    <t>Coal Name:</t>
  </si>
  <si>
    <t>Planned hold utilization as a percentage. 100% represents full capacity of the hold to be used.</t>
  </si>
  <si>
    <t>Weight of cargo in metric tonnes</t>
  </si>
  <si>
    <t>Description of deballast operation done during each pour.</t>
  </si>
  <si>
    <t>Distance from water line to top of hatch cover.
Maximum of 17.10m for PNSA</t>
  </si>
  <si>
    <t>Weight of cargo in each pour (in metric tonnes)</t>
  </si>
  <si>
    <t>Max. Sailing Draft</t>
  </si>
  <si>
    <t xml:space="preserve">LOADING PLAN FOR PNSA FROM MV </t>
  </si>
  <si>
    <t>Cubic grain capacity per hold in ft3</t>
  </si>
  <si>
    <t>Planned forward draught. It can never exceed 18.40m.</t>
  </si>
  <si>
    <t>Planned after draught. It can never exceed 18.40m.</t>
  </si>
  <si>
    <t>Calculated planned mid draught in meters.  It can never exceed 18.40m.</t>
  </si>
  <si>
    <t>TPC:</t>
  </si>
  <si>
    <t>TPC</t>
  </si>
  <si>
    <t>Vessel's metric tonnes per centimeter</t>
  </si>
  <si>
    <t>Tonnage restriction (if any):</t>
  </si>
  <si>
    <r>
      <t xml:space="preserve">Maximum (or minimum)  tonnage to be loaded if there is a tonnage restriction based on vessel/owner request.
 </t>
    </r>
    <r>
      <rPr>
        <b/>
        <sz val="10"/>
        <rFont val="Arial"/>
        <family val="2"/>
      </rPr>
      <t xml:space="preserve"> - For PNSA information purpose only. Vessel remains responsible for correct execution -</t>
    </r>
  </si>
  <si>
    <r>
      <t>Maximum sailing draft based on disport and/or other restrictions. This sailing draft does not refer to the PNSA limit of 18.40m, but to the vessel's  maximum  draft as per discharge port and/or other restrictions. 
 -</t>
    </r>
    <r>
      <rPr>
        <b/>
        <sz val="10"/>
        <rFont val="Arial"/>
        <family val="2"/>
      </rPr>
      <t xml:space="preserve"> For PNSA information purpose only. Vessel remains responsible for correct execution</t>
    </r>
    <r>
      <rPr>
        <sz val="10"/>
        <rFont val="Arial"/>
        <family val="2"/>
      </rPr>
      <t xml:space="preserve"> -
</t>
    </r>
  </si>
  <si>
    <t xml:space="preserve">Additional commentary. </t>
  </si>
  <si>
    <t>Planned Total Tonnes:</t>
  </si>
  <si>
    <t>Assumed SF:</t>
  </si>
  <si>
    <t>ft3/t</t>
  </si>
  <si>
    <t>Air Draft (to the top of the hatch covers, when opened)</t>
  </si>
  <si>
    <t>Space (ft3) occupied per metric tonne of cargo, based on Shipper's suggestion.  This information can be obtained from shippers through the shipping agent.
The vessel must establish the real stowage factor during loading and re-calculate its loading plan if needed.</t>
  </si>
  <si>
    <t>Calculated Values - Air Draft (to the top of the hatch covers, when opened)</t>
  </si>
  <si>
    <t>Calculated Values - Air Draft</t>
  </si>
  <si>
    <t>Distance from water line to top of hatch cover, when they are opened. Only applies to vessels with folding-up hatches.</t>
  </si>
  <si>
    <t>Based on an average loading rate of 6,500t/h. 
Nominal loading rate: 8,000t/h</t>
  </si>
  <si>
    <t>Assumed SF  (ft3/ton)</t>
  </si>
  <si>
    <t>Stowage Factor (ft3/ t)</t>
  </si>
  <si>
    <t>t</t>
  </si>
  <si>
    <t>Planned filling %:</t>
  </si>
  <si>
    <t>Planned filling %</t>
  </si>
  <si>
    <t>Assumed SF based on the cubic grain capacity, total be loaded and the planned % of filling</t>
  </si>
  <si>
    <t>The loading sequence must be submitted as per the standard format published on the website of Puerto Nuevo S.A.</t>
  </si>
  <si>
    <t>Any special loading instructions are to be included in the loading plan for
consideration by PNSA</t>
  </si>
  <si>
    <t>Vessels will be loaded in line with IMSBC Code under master’s supervision and responsibility, and in accordance with the shipment contract between PNSA and the User</t>
  </si>
  <si>
    <t>Vessels receiving more than one (1) parcel shall complete each parcel entirely before proceeding to the next cargo parcel</t>
  </si>
  <si>
    <t>A maximum of two (2) passes per hatch are allowed</t>
  </si>
  <si>
    <t>PNSA will not load quantities of coal in less than the Minimum Drop Size - Three hundred (300) Tonnes</t>
  </si>
  <si>
    <t>If deballasting is unable to keep up with loading then loading may cease until the Vessel is then able to resume loading until completion without further stoppages.</t>
  </si>
  <si>
    <t>GENERAL INFORMATION</t>
  </si>
  <si>
    <t>INFORMATION ABOUT THE LOADING PLAN TEMPLATE</t>
  </si>
  <si>
    <t>To complete the Vessel the master can request to trim up to two (2) holds. Trim tonnage shall be of one coal type and meet the Minimum Drop Size</t>
  </si>
  <si>
    <t>Please consider a maximum filling of 95% of the holds with nearby structures that may afect shiploader operations.</t>
  </si>
  <si>
    <t>Estimated sailing displacement:</t>
  </si>
  <si>
    <t>Estimated displacement at the time of sailing. 
Please take into account that the displacement cannot be above 205,000 t at any time.</t>
  </si>
  <si>
    <t>Any draft restriction?</t>
  </si>
  <si>
    <t>Any tonnage restriction?</t>
  </si>
  <si>
    <t>Draft restriction Tickbox</t>
  </si>
  <si>
    <t>Indication if vessel has any draft restriction to comply with based on disport and/or any other restriction after sailing from Puerto Nuevo</t>
  </si>
  <si>
    <t>Indication if vessel has any tonnage restriction as per vessel/owner instructions</t>
  </si>
  <si>
    <t>Tonnage restriction Tickbox</t>
  </si>
  <si>
    <t>(*) Bending moments (BM) &amp; shear forces (SF) are to be expressed as %age of maximum permitted in-port values for intermediate stages, and of maximum permitted at-sea values for final stage.  Every step in the loading plan must remain within the allowable limits for hull girder shear forces, bending moments and tonnage per hold, where applicable.</t>
  </si>
  <si>
    <r>
      <t>ft</t>
    </r>
    <r>
      <rPr>
        <vertAlign val="superscript"/>
        <sz val="12"/>
        <rFont val="Calibri"/>
        <family val="2"/>
        <scheme val="minor"/>
      </rPr>
      <t>3</t>
    </r>
  </si>
  <si>
    <r>
      <t>To be filled only if the draft  restriction tickbox is selected. Maximum sailing draft based on disport and/or other restrictions. This sailing draft does not refer to the PNSA limit of 18.40m, but to the vessel's  maximum  draft as per discharge port and/or other restrictions. 
 -</t>
    </r>
    <r>
      <rPr>
        <b/>
        <sz val="10"/>
        <rFont val="Calibri"/>
        <family val="2"/>
        <scheme val="minor"/>
      </rPr>
      <t xml:space="preserve"> For PNSA information purpose only. Vessel remains responsible for correct execution</t>
    </r>
    <r>
      <rPr>
        <sz val="10"/>
        <rFont val="Calibri"/>
        <family val="2"/>
        <scheme val="minor"/>
      </rPr>
      <t xml:space="preserve"> -
</t>
    </r>
  </si>
  <si>
    <r>
      <t xml:space="preserve">Maximum (or minimum)  tonnage to be loaded if there is a tonnage restriction based on vessel/owner request.
 </t>
    </r>
    <r>
      <rPr>
        <b/>
        <sz val="10"/>
        <rFont val="Calibri"/>
        <family val="2"/>
        <scheme val="minor"/>
      </rPr>
      <t xml:space="preserve"> - For PNSA information purpose only. Vessel remains responsible for correct execution -</t>
    </r>
  </si>
  <si>
    <t>THIS DOCUMENT IS PROPERTY OF SOCIEDAD PORTUARIA PUERTO NUEVO S.A. THE CURRENT VERSION  IS PUBLISHED IN INTRANET. TOTAL, OR PARTIAL REPRODUCTION IS PROHIBITED.</t>
  </si>
  <si>
    <t>YES             NO</t>
  </si>
  <si>
    <t>Planned Maximum Sailing Draft</t>
  </si>
  <si>
    <t>Submit loading plan to PNSA through registered shipping agent.
Draft and tonnage restriction for PNSA's information purpose only. Vessel remains responsible for correct execution.</t>
  </si>
  <si>
    <t>Maximum sailing draft from PNSA the vessel can have to do not exceed the max arrival draft at disport OR other restriction (if any)</t>
  </si>
  <si>
    <r>
      <rPr>
        <b/>
        <sz val="14"/>
        <color theme="0" tint="-0.499984740745262"/>
        <rFont val="Arial"/>
        <family val="2"/>
      </rPr>
      <t>Form</t>
    </r>
    <r>
      <rPr>
        <sz val="8"/>
        <color theme="0" tint="-0.499984740745262"/>
        <rFont val="Arial"/>
        <family val="2"/>
      </rPr>
      <t xml:space="preserve">
V04 - Term: 2026-02-03</t>
    </r>
  </si>
  <si>
    <t>Term: 2026-02-03
Page:         1 OF 1</t>
  </si>
  <si>
    <t>Code : PN-25-02-F-16-I
Version:  04</t>
  </si>
  <si>
    <t>Loading Sequence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</si>
</sst>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
    <numFmt numFmtId="165" formatCode="_-* #,##0_-;\-* #,##0_-;_-* &quot;-&quot;??_-;_-@_-"/>
    <numFmt numFmtId="166" formatCode="0.0%"/>
    <numFmt numFmtId="167" formatCode="#,##0.0"/>
  </numFmts>
  <fonts count="34" x14ac:knownFonts="1">
    <font>
      <sz val="10"/>
      <name val="Arial"/>
    </font>
    <font>
      <u/>
      <sz val="10"/>
      <color indexed="12"/>
      <name val="Arial"/>
      <family val="2"/>
    </font>
    <font>
      <b/>
      <sz val="12"/>
      <name val="Arial"/>
      <family val="2"/>
    </font>
    <font>
      <sz val="12"/>
      <name val="Arial"/>
      <family val="2"/>
    </font>
    <font>
      <sz val="12"/>
      <name val="Arial"/>
      <family val="2"/>
    </font>
    <font>
      <sz val="10"/>
      <name val="Arial"/>
      <family val="2"/>
    </font>
    <font>
      <b/>
      <sz val="10"/>
      <name val="Arial"/>
      <family val="2"/>
    </font>
    <font>
      <b/>
      <sz val="8"/>
      <color indexed="81"/>
      <name val="Tahoma"/>
      <family val="2"/>
    </font>
    <font>
      <sz val="8"/>
      <color indexed="81"/>
      <name val="Tahoma"/>
      <family val="2"/>
    </font>
    <font>
      <b/>
      <u/>
      <sz val="10"/>
      <name val="Arial"/>
      <family val="2"/>
    </font>
    <font>
      <sz val="10"/>
      <name val="Arial"/>
      <family val="2"/>
    </font>
    <font>
      <u/>
      <sz val="10"/>
      <color rgb="FF0000FF"/>
      <name val="Arial"/>
      <family val="2"/>
    </font>
    <font>
      <b/>
      <sz val="24"/>
      <color rgb="FF006098"/>
      <name val="Calibri"/>
      <family val="2"/>
      <scheme val="minor"/>
    </font>
    <font>
      <b/>
      <sz val="18"/>
      <name val="Calibri"/>
      <family val="2"/>
      <scheme val="minor"/>
    </font>
    <font>
      <sz val="12"/>
      <name val="Calibri"/>
      <family val="2"/>
      <scheme val="minor"/>
    </font>
    <font>
      <sz val="10"/>
      <name val="Calibri"/>
      <family val="2"/>
      <scheme val="minor"/>
    </font>
    <font>
      <sz val="12"/>
      <color indexed="9"/>
      <name val="Calibri"/>
      <family val="2"/>
      <scheme val="minor"/>
    </font>
    <font>
      <sz val="10"/>
      <color indexed="9"/>
      <name val="Calibri"/>
      <family val="2"/>
      <scheme val="minor"/>
    </font>
    <font>
      <u/>
      <sz val="10"/>
      <color indexed="12"/>
      <name val="Calibri"/>
      <family val="2"/>
      <scheme val="minor"/>
    </font>
    <font>
      <i/>
      <sz val="11"/>
      <name val="Calibri"/>
      <family val="2"/>
      <scheme val="minor"/>
    </font>
    <font>
      <b/>
      <i/>
      <sz val="10"/>
      <name val="Calibri"/>
      <family val="2"/>
      <scheme val="minor"/>
    </font>
    <font>
      <b/>
      <sz val="12"/>
      <name val="Calibri"/>
      <family val="2"/>
      <scheme val="minor"/>
    </font>
    <font>
      <b/>
      <sz val="14"/>
      <name val="Calibri"/>
      <family val="2"/>
      <scheme val="minor"/>
    </font>
    <font>
      <vertAlign val="superscript"/>
      <sz val="12"/>
      <name val="Calibri"/>
      <family val="2"/>
      <scheme val="minor"/>
    </font>
    <font>
      <i/>
      <sz val="12"/>
      <name val="Calibri"/>
      <family val="2"/>
      <scheme val="minor"/>
    </font>
    <font>
      <b/>
      <sz val="10"/>
      <name val="Calibri"/>
      <family val="2"/>
      <scheme val="minor"/>
    </font>
    <font>
      <sz val="12"/>
      <color rgb="FFFF0000"/>
      <name val="Calibri"/>
      <family val="2"/>
      <scheme val="minor"/>
    </font>
    <font>
      <sz val="8"/>
      <color theme="0" tint="-0.34998626667073579"/>
      <name val="Calibri"/>
      <family val="2"/>
      <scheme val="minor"/>
    </font>
    <font>
      <sz val="9"/>
      <color theme="0" tint="-0.34998626667073579"/>
      <name val="Calibri"/>
      <family val="2"/>
      <scheme val="minor"/>
    </font>
    <font>
      <b/>
      <u/>
      <sz val="10"/>
      <name val="Calibri"/>
      <family val="2"/>
      <scheme val="minor"/>
    </font>
    <font>
      <u/>
      <sz val="10"/>
      <color rgb="FF0000FF"/>
      <name val="Calibri"/>
      <family val="2"/>
      <scheme val="minor"/>
    </font>
    <font>
      <sz val="8"/>
      <color theme="0" tint="-0.499984740745262"/>
      <name val="Arial"/>
      <family val="2"/>
    </font>
    <font>
      <b/>
      <sz val="14"/>
      <color theme="0" tint="-0.499984740745262"/>
      <name val="Arial"/>
      <family val="2"/>
    </font>
    <font>
      <sz val="18"/>
      <name val="Calibri"/>
      <family val="2"/>
      <scheme val="minor"/>
    </font>
  </fonts>
  <fills count="6">
    <fill>
      <patternFill patternType="none"/>
    </fill>
    <fill>
      <patternFill patternType="gray125"/>
    </fill>
    <fill>
      <patternFill patternType="solid">
        <fgColor indexed="41"/>
        <bgColor indexed="64"/>
      </patternFill>
    </fill>
    <fill>
      <patternFill patternType="solid">
        <fgColor indexed="51"/>
        <bgColor indexed="64"/>
      </patternFill>
    </fill>
    <fill>
      <patternFill patternType="solid">
        <fgColor theme="4" tint="0.79998168889431442"/>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s>
  <cellStyleXfs count="3">
    <xf numFmtId="0" fontId="0" fillId="0" borderId="0"/>
    <xf numFmtId="0" fontId="1" fillId="0" borderId="0" applyNumberFormat="0" applyFill="0" applyBorder="0" applyAlignment="0" applyProtection="0">
      <alignment vertical="top"/>
      <protection locked="0"/>
    </xf>
    <xf numFmtId="43" fontId="10" fillId="0" borderId="0" applyFont="0" applyFill="0" applyBorder="0" applyAlignment="0" applyProtection="0"/>
  </cellStyleXfs>
  <cellXfs count="238">
    <xf numFmtId="0" fontId="0" fillId="0" borderId="0" xfId="0"/>
    <xf numFmtId="0" fontId="0" fillId="2" borderId="8" xfId="0" applyFill="1" applyBorder="1"/>
    <xf numFmtId="0" fontId="0" fillId="2" borderId="9" xfId="0" applyFill="1" applyBorder="1"/>
    <xf numFmtId="0" fontId="0" fillId="2" borderId="9" xfId="0" applyFill="1" applyBorder="1" applyAlignment="1">
      <alignment horizontal="right" wrapText="1"/>
    </xf>
    <xf numFmtId="0" fontId="0" fillId="2" borderId="9" xfId="0" applyFill="1" applyBorder="1" applyAlignment="1">
      <alignment wrapText="1"/>
    </xf>
    <xf numFmtId="0" fontId="0" fillId="2" borderId="10" xfId="0" applyFill="1" applyBorder="1" applyAlignment="1">
      <alignment wrapText="1"/>
    </xf>
    <xf numFmtId="0" fontId="0" fillId="2" borderId="11" xfId="0" applyFill="1" applyBorder="1"/>
    <xf numFmtId="0" fontId="0" fillId="2" borderId="1" xfId="0" applyFill="1" applyBorder="1" applyAlignment="1">
      <alignment horizontal="center"/>
    </xf>
    <xf numFmtId="0" fontId="0" fillId="3" borderId="1" xfId="0" applyFill="1" applyBorder="1" applyAlignment="1">
      <alignment horizontal="center"/>
    </xf>
    <xf numFmtId="0" fontId="0" fillId="2" borderId="0" xfId="0" applyFill="1"/>
    <xf numFmtId="0" fontId="0" fillId="2" borderId="12" xfId="0" applyFill="1" applyBorder="1"/>
    <xf numFmtId="0" fontId="0" fillId="2" borderId="11" xfId="0" applyFill="1" applyBorder="1" applyAlignment="1">
      <alignment horizontal="right"/>
    </xf>
    <xf numFmtId="0" fontId="0" fillId="2" borderId="13" xfId="0" applyFill="1" applyBorder="1"/>
    <xf numFmtId="0" fontId="0" fillId="2" borderId="13" xfId="0" applyFill="1" applyBorder="1" applyAlignment="1">
      <alignment horizontal="right"/>
    </xf>
    <xf numFmtId="0" fontId="0" fillId="2" borderId="0" xfId="0" applyFill="1" applyProtection="1">
      <protection locked="0"/>
    </xf>
    <xf numFmtId="0" fontId="0" fillId="2" borderId="0" xfId="0" applyFill="1" applyAlignment="1">
      <alignment horizontal="left"/>
    </xf>
    <xf numFmtId="0" fontId="0" fillId="2" borderId="14" xfId="0" applyFill="1" applyBorder="1"/>
    <xf numFmtId="0" fontId="0" fillId="2" borderId="15" xfId="0" applyFill="1" applyBorder="1"/>
    <xf numFmtId="0" fontId="0" fillId="2" borderId="16" xfId="0" applyFill="1" applyBorder="1"/>
    <xf numFmtId="0" fontId="1" fillId="0" borderId="0" xfId="1" applyAlignment="1" applyProtection="1">
      <alignment horizontal="left" vertical="center" wrapText="1" readingOrder="1"/>
    </xf>
    <xf numFmtId="0" fontId="11" fillId="0" borderId="0" xfId="1" applyFont="1" applyAlignment="1" applyProtection="1">
      <alignment horizontal="left" vertical="center" wrapText="1" readingOrder="1"/>
    </xf>
    <xf numFmtId="0" fontId="0" fillId="0" borderId="0" xfId="0" applyAlignment="1">
      <alignment horizontal="left" vertical="center" wrapText="1" readingOrder="1"/>
    </xf>
    <xf numFmtId="0" fontId="6" fillId="0" borderId="0" xfId="0" applyFont="1" applyAlignment="1">
      <alignment horizontal="left" vertical="center" wrapText="1" readingOrder="1"/>
    </xf>
    <xf numFmtId="0" fontId="9" fillId="0" borderId="0" xfId="0" applyFont="1" applyAlignment="1">
      <alignment horizontal="left" vertical="center" wrapText="1" readingOrder="1"/>
    </xf>
    <xf numFmtId="0" fontId="5" fillId="0" borderId="0" xfId="0" applyFont="1" applyAlignment="1">
      <alignment horizontal="left" vertical="center" readingOrder="1"/>
    </xf>
    <xf numFmtId="0" fontId="6" fillId="0" borderId="0" xfId="0" applyFont="1" applyAlignment="1">
      <alignment horizontal="left" vertical="center" readingOrder="1"/>
    </xf>
    <xf numFmtId="0" fontId="0" fillId="0" borderId="0" xfId="0" applyAlignment="1">
      <alignment vertical="center"/>
    </xf>
    <xf numFmtId="0" fontId="0" fillId="0" borderId="0" xfId="0" applyAlignment="1">
      <alignment horizontal="center" vertical="center"/>
    </xf>
    <xf numFmtId="0" fontId="3" fillId="0" borderId="0" xfId="0" applyFont="1" applyAlignment="1">
      <alignment horizontal="right" vertical="center"/>
    </xf>
    <xf numFmtId="0" fontId="12" fillId="0" borderId="0" xfId="0" applyFont="1" applyAlignment="1">
      <alignment horizontal="left" vertical="center"/>
    </xf>
    <xf numFmtId="0" fontId="14" fillId="0" borderId="1" xfId="1" applyFont="1" applyFill="1" applyBorder="1" applyAlignment="1" applyProtection="1">
      <alignment horizontal="center" vertical="center" wrapText="1"/>
    </xf>
    <xf numFmtId="165" fontId="14" fillId="4" borderId="1" xfId="0" applyNumberFormat="1" applyFont="1" applyFill="1" applyBorder="1" applyAlignment="1" applyProtection="1">
      <alignment vertical="center"/>
      <protection locked="0"/>
    </xf>
    <xf numFmtId="0" fontId="14" fillId="0" borderId="0" xfId="0" applyFont="1" applyAlignment="1">
      <alignment horizontal="center" vertical="center"/>
    </xf>
    <xf numFmtId="0" fontId="14" fillId="0" borderId="0" xfId="0" applyFont="1" applyAlignment="1">
      <alignment vertical="center"/>
    </xf>
    <xf numFmtId="0" fontId="15" fillId="0" borderId="0" xfId="0" applyFont="1" applyAlignment="1">
      <alignment horizontal="center" vertical="center"/>
    </xf>
    <xf numFmtId="0" fontId="15" fillId="0" borderId="0" xfId="0" applyFont="1" applyAlignment="1">
      <alignment vertical="center"/>
    </xf>
    <xf numFmtId="0" fontId="15" fillId="0" borderId="0" xfId="0" applyFont="1" applyAlignment="1">
      <alignment horizontal="right" vertical="center"/>
    </xf>
    <xf numFmtId="0" fontId="14" fillId="0" borderId="0" xfId="1" applyFont="1" applyFill="1" applyAlignment="1" applyProtection="1">
      <alignment horizontal="right" vertical="center"/>
    </xf>
    <xf numFmtId="22" fontId="16" fillId="0" borderId="0" xfId="0" quotePrefix="1" applyNumberFormat="1" applyFont="1" applyAlignment="1">
      <alignment vertical="center"/>
    </xf>
    <xf numFmtId="22" fontId="16" fillId="0" borderId="0" xfId="0" applyNumberFormat="1" applyFont="1" applyAlignment="1">
      <alignment vertical="center"/>
    </xf>
    <xf numFmtId="0" fontId="17" fillId="0" borderId="0" xfId="0" applyFont="1" applyAlignment="1">
      <alignment vertical="center"/>
    </xf>
    <xf numFmtId="0" fontId="18" fillId="0" borderId="0" xfId="1" applyFont="1" applyFill="1" applyAlignment="1" applyProtection="1">
      <alignment vertical="center"/>
    </xf>
    <xf numFmtId="0" fontId="15" fillId="0" borderId="0" xfId="0" applyFont="1"/>
    <xf numFmtId="0" fontId="14" fillId="0" borderId="0" xfId="1" applyFont="1" applyAlignment="1" applyProtection="1">
      <alignment horizontal="right"/>
    </xf>
    <xf numFmtId="3" fontId="14" fillId="4" borderId="1" xfId="0" applyNumberFormat="1" applyFont="1" applyFill="1" applyBorder="1" applyAlignment="1" applyProtection="1">
      <alignment vertical="center"/>
      <protection locked="0"/>
    </xf>
    <xf numFmtId="43" fontId="14" fillId="4" borderId="1" xfId="2" applyFont="1" applyFill="1" applyBorder="1" applyAlignment="1" applyProtection="1">
      <alignment vertical="center"/>
      <protection locked="0"/>
    </xf>
    <xf numFmtId="0" fontId="16" fillId="0" borderId="0" xfId="0" applyFont="1" applyAlignment="1">
      <alignment vertical="center"/>
    </xf>
    <xf numFmtId="22" fontId="14" fillId="0" borderId="0" xfId="0" applyNumberFormat="1" applyFont="1" applyAlignment="1">
      <alignment horizontal="center" vertical="center"/>
    </xf>
    <xf numFmtId="3" fontId="14" fillId="4" borderId="1" xfId="0" applyNumberFormat="1" applyFont="1" applyFill="1" applyBorder="1" applyAlignment="1" applyProtection="1">
      <alignment horizontal="center" vertical="center"/>
      <protection locked="0"/>
    </xf>
    <xf numFmtId="43" fontId="14" fillId="4" borderId="1" xfId="2" applyFont="1" applyFill="1" applyBorder="1" applyAlignment="1" applyProtection="1">
      <alignment horizontal="center" vertical="center"/>
      <protection locked="0"/>
    </xf>
    <xf numFmtId="0" fontId="19" fillId="0" borderId="0" xfId="1" applyFont="1" applyFill="1" applyBorder="1" applyAlignment="1" applyProtection="1">
      <alignment vertical="center" wrapText="1"/>
    </xf>
    <xf numFmtId="0" fontId="14" fillId="0" borderId="0" xfId="1" applyFont="1" applyFill="1" applyAlignment="1" applyProtection="1">
      <alignment horizontal="center" vertical="center"/>
    </xf>
    <xf numFmtId="0" fontId="14" fillId="0" borderId="0" xfId="1" applyFont="1" applyFill="1" applyBorder="1" applyAlignment="1" applyProtection="1">
      <alignment horizontal="right" vertical="center"/>
    </xf>
    <xf numFmtId="0" fontId="14" fillId="0" borderId="0" xfId="0" applyFont="1" applyAlignment="1">
      <alignment horizontal="left" vertical="center"/>
    </xf>
    <xf numFmtId="0" fontId="14" fillId="0" borderId="0" xfId="1" applyFont="1" applyFill="1" applyAlignment="1" applyProtection="1">
      <alignment vertical="center"/>
    </xf>
    <xf numFmtId="0" fontId="15" fillId="0" borderId="0" xfId="0" quotePrefix="1" applyFont="1" applyAlignment="1">
      <alignment vertical="center"/>
    </xf>
    <xf numFmtId="0" fontId="16" fillId="0" borderId="0" xfId="0" applyFont="1" applyAlignment="1">
      <alignment horizontal="center" vertical="center"/>
    </xf>
    <xf numFmtId="0" fontId="14" fillId="0" borderId="0" xfId="0" applyFont="1" applyAlignment="1">
      <alignment horizontal="right"/>
    </xf>
    <xf numFmtId="0" fontId="22" fillId="0" borderId="0" xfId="0" applyFont="1" applyAlignment="1">
      <alignment horizontal="center" vertical="center"/>
    </xf>
    <xf numFmtId="0" fontId="14" fillId="0" borderId="0" xfId="0" quotePrefix="1" applyFont="1" applyAlignment="1">
      <alignment horizontal="center" vertical="center"/>
    </xf>
    <xf numFmtId="0" fontId="21" fillId="0" borderId="0" xfId="0" applyFont="1" applyAlignment="1">
      <alignment horizontal="left" vertical="center"/>
    </xf>
    <xf numFmtId="0" fontId="24" fillId="0" borderId="0" xfId="0" applyFont="1" applyAlignment="1">
      <alignment horizontal="left" vertical="center"/>
    </xf>
    <xf numFmtId="0" fontId="21" fillId="0" borderId="0" xfId="0" applyFont="1" applyAlignment="1">
      <alignment vertical="center"/>
    </xf>
    <xf numFmtId="0" fontId="25" fillId="0" borderId="0" xfId="0" applyFont="1" applyAlignment="1">
      <alignment vertical="center"/>
    </xf>
    <xf numFmtId="0" fontId="14" fillId="0" borderId="1" xfId="1" applyFont="1" applyFill="1" applyBorder="1" applyAlignment="1" applyProtection="1">
      <alignment horizontal="center" vertical="center"/>
    </xf>
    <xf numFmtId="0" fontId="14" fillId="0" borderId="4" xfId="1" applyFont="1" applyFill="1" applyBorder="1" applyAlignment="1" applyProtection="1">
      <alignment horizontal="center" vertical="center"/>
    </xf>
    <xf numFmtId="4" fontId="14" fillId="4" borderId="1" xfId="0" applyNumberFormat="1" applyFont="1" applyFill="1" applyBorder="1" applyAlignment="1">
      <alignment horizontal="center" vertical="center"/>
    </xf>
    <xf numFmtId="4" fontId="14" fillId="0" borderId="1" xfId="0" applyNumberFormat="1" applyFont="1" applyBorder="1" applyAlignment="1">
      <alignment horizontal="center" vertical="center"/>
    </xf>
    <xf numFmtId="4" fontId="14" fillId="4" borderId="20" xfId="0" applyNumberFormat="1" applyFont="1" applyFill="1" applyBorder="1" applyAlignment="1">
      <alignment horizontal="center" vertical="center"/>
    </xf>
    <xf numFmtId="4" fontId="14" fillId="0" borderId="20" xfId="0" applyNumberFormat="1" applyFont="1" applyBorder="1" applyAlignment="1">
      <alignment horizontal="center" vertical="center"/>
    </xf>
    <xf numFmtId="0" fontId="14" fillId="0" borderId="11" xfId="0" applyFont="1" applyBorder="1" applyAlignment="1">
      <alignment horizontal="center" vertical="center"/>
    </xf>
    <xf numFmtId="1" fontId="14" fillId="4" borderId="1" xfId="0" applyNumberFormat="1" applyFont="1" applyFill="1" applyBorder="1" applyAlignment="1" applyProtection="1">
      <alignment vertical="center"/>
      <protection locked="0"/>
    </xf>
    <xf numFmtId="164" fontId="14" fillId="4" borderId="1" xfId="0" applyNumberFormat="1" applyFont="1" applyFill="1" applyBorder="1" applyAlignment="1" applyProtection="1">
      <alignment horizontal="center" vertical="center"/>
      <protection locked="0"/>
    </xf>
    <xf numFmtId="4" fontId="14" fillId="4" borderId="1" xfId="0" applyNumberFormat="1" applyFont="1" applyFill="1" applyBorder="1" applyAlignment="1" applyProtection="1">
      <alignment horizontal="center" vertical="center"/>
      <protection locked="0"/>
    </xf>
    <xf numFmtId="4" fontId="14" fillId="0" borderId="1" xfId="0" applyNumberFormat="1" applyFont="1" applyBorder="1" applyAlignment="1" applyProtection="1">
      <alignment horizontal="center" vertical="center"/>
      <protection locked="0"/>
    </xf>
    <xf numFmtId="4" fontId="14" fillId="4" borderId="20" xfId="0" applyNumberFormat="1" applyFont="1" applyFill="1" applyBorder="1" applyAlignment="1" applyProtection="1">
      <alignment horizontal="center" vertical="center"/>
      <protection locked="0"/>
    </xf>
    <xf numFmtId="4" fontId="14" fillId="0" borderId="20" xfId="0" applyNumberFormat="1" applyFont="1" applyBorder="1" applyAlignment="1" applyProtection="1">
      <alignment horizontal="center" vertical="center"/>
      <protection locked="0"/>
    </xf>
    <xf numFmtId="3" fontId="14" fillId="0" borderId="1" xfId="0" applyNumberFormat="1" applyFont="1" applyBorder="1" applyAlignment="1">
      <alignment vertical="center"/>
    </xf>
    <xf numFmtId="0" fontId="14" fillId="0" borderId="1" xfId="0" applyFont="1" applyBorder="1" applyAlignment="1">
      <alignment vertical="center"/>
    </xf>
    <xf numFmtId="164" fontId="14" fillId="0" borderId="1" xfId="0" applyNumberFormat="1" applyFont="1" applyBorder="1" applyAlignment="1">
      <alignment horizontal="center" vertical="center"/>
    </xf>
    <xf numFmtId="0" fontId="14" fillId="0" borderId="6" xfId="0" applyFont="1" applyBorder="1" applyAlignment="1">
      <alignment vertical="center"/>
    </xf>
    <xf numFmtId="0" fontId="14" fillId="0" borderId="7" xfId="0" applyFont="1" applyBorder="1" applyAlignment="1">
      <alignment vertical="center"/>
    </xf>
    <xf numFmtId="4" fontId="14" fillId="4" borderId="3" xfId="0" applyNumberFormat="1" applyFont="1" applyFill="1" applyBorder="1" applyAlignment="1">
      <alignment horizontal="center" vertical="center"/>
    </xf>
    <xf numFmtId="0" fontId="14" fillId="0" borderId="2" xfId="0" applyFont="1" applyBorder="1" applyAlignment="1">
      <alignment vertical="center"/>
    </xf>
    <xf numFmtId="4" fontId="21" fillId="4" borderId="33" xfId="0" applyNumberFormat="1" applyFont="1" applyFill="1" applyBorder="1" applyAlignment="1" applyProtection="1">
      <alignment horizontal="center" vertical="center"/>
      <protection locked="0"/>
    </xf>
    <xf numFmtId="4" fontId="21" fillId="0" borderId="33" xfId="0" applyNumberFormat="1" applyFont="1" applyBorder="1" applyAlignment="1" applyProtection="1">
      <alignment horizontal="center" vertical="center"/>
      <protection locked="0"/>
    </xf>
    <xf numFmtId="0" fontId="14" fillId="5" borderId="0" xfId="1" applyFont="1" applyFill="1" applyBorder="1" applyAlignment="1" applyProtection="1">
      <alignment horizontal="right" vertical="center"/>
    </xf>
    <xf numFmtId="49" fontId="26" fillId="5" borderId="0" xfId="1" applyNumberFormat="1" applyFont="1" applyFill="1" applyBorder="1" applyAlignment="1" applyProtection="1">
      <alignment horizontal="left" vertical="center"/>
    </xf>
    <xf numFmtId="3" fontId="14" fillId="5" borderId="0" xfId="0" applyNumberFormat="1" applyFont="1" applyFill="1" applyAlignment="1">
      <alignment vertical="center"/>
    </xf>
    <xf numFmtId="0" fontId="21" fillId="5" borderId="0" xfId="0" applyFont="1" applyFill="1" applyAlignment="1">
      <alignment horizontal="center" vertical="center"/>
    </xf>
    <xf numFmtId="164" fontId="14" fillId="5" borderId="0" xfId="0" applyNumberFormat="1" applyFont="1" applyFill="1" applyAlignment="1">
      <alignment horizontal="center" vertical="center"/>
    </xf>
    <xf numFmtId="0" fontId="14" fillId="5" borderId="0" xfId="1" applyFont="1" applyFill="1" applyBorder="1" applyAlignment="1" applyProtection="1">
      <alignment horizontal="center" vertical="center"/>
    </xf>
    <xf numFmtId="2" fontId="14" fillId="5" borderId="0" xfId="0" applyNumberFormat="1" applyFont="1" applyFill="1" applyAlignment="1">
      <alignment vertical="center"/>
    </xf>
    <xf numFmtId="1" fontId="14" fillId="5" borderId="0" xfId="0" applyNumberFormat="1" applyFont="1" applyFill="1" applyAlignment="1">
      <alignment horizontal="center" vertical="center"/>
    </xf>
    <xf numFmtId="1" fontId="14" fillId="5" borderId="0" xfId="0" applyNumberFormat="1" applyFont="1" applyFill="1" applyAlignment="1">
      <alignment vertical="center"/>
    </xf>
    <xf numFmtId="2" fontId="14" fillId="5" borderId="0" xfId="0" applyNumberFormat="1" applyFont="1" applyFill="1" applyAlignment="1">
      <alignment horizontal="right" vertical="center"/>
    </xf>
    <xf numFmtId="0" fontId="15" fillId="5" borderId="0" xfId="0" applyFont="1" applyFill="1" applyAlignment="1">
      <alignment vertical="center"/>
    </xf>
    <xf numFmtId="0" fontId="26" fillId="5" borderId="0" xfId="1" applyNumberFormat="1" applyFont="1" applyFill="1" applyBorder="1" applyAlignment="1" applyProtection="1">
      <alignment horizontal="left" vertical="center"/>
    </xf>
    <xf numFmtId="0" fontId="15" fillId="0" borderId="0" xfId="0" applyFont="1" applyAlignment="1">
      <alignment horizontal="left" vertical="center"/>
    </xf>
    <xf numFmtId="0" fontId="27" fillId="0" borderId="0" xfId="0" applyFont="1" applyAlignment="1">
      <alignment horizontal="center" vertical="center" wrapText="1"/>
    </xf>
    <xf numFmtId="0" fontId="14" fillId="0" borderId="22" xfId="0" applyFont="1" applyBorder="1" applyAlignment="1">
      <alignment vertical="center"/>
    </xf>
    <xf numFmtId="0" fontId="14" fillId="0" borderId="6" xfId="0" applyFont="1" applyBorder="1" applyAlignment="1" applyProtection="1">
      <alignment vertical="center"/>
      <protection locked="0"/>
    </xf>
    <xf numFmtId="0" fontId="15" fillId="0" borderId="7" xfId="0" applyFont="1" applyBorder="1" applyAlignment="1" applyProtection="1">
      <alignment vertical="center"/>
      <protection locked="0"/>
    </xf>
    <xf numFmtId="0" fontId="15" fillId="0" borderId="3" xfId="0" applyFont="1" applyBorder="1" applyAlignment="1" applyProtection="1">
      <alignment vertical="center"/>
      <protection locked="0"/>
    </xf>
    <xf numFmtId="0" fontId="15" fillId="0" borderId="17" xfId="0" applyFont="1" applyBorder="1" applyAlignment="1" applyProtection="1">
      <alignment vertical="center"/>
      <protection locked="0"/>
    </xf>
    <xf numFmtId="0" fontId="15" fillId="0" borderId="18" xfId="0" applyFont="1" applyBorder="1" applyAlignment="1" applyProtection="1">
      <alignment vertical="center"/>
      <protection locked="0"/>
    </xf>
    <xf numFmtId="0" fontId="15" fillId="0" borderId="19" xfId="0" applyFont="1" applyBorder="1" applyAlignment="1" applyProtection="1">
      <alignment vertical="center"/>
      <protection locked="0"/>
    </xf>
    <xf numFmtId="0" fontId="14" fillId="0" borderId="0" xfId="0" applyFont="1" applyAlignment="1">
      <alignment horizontal="right" vertical="center"/>
    </xf>
    <xf numFmtId="0" fontId="15" fillId="0" borderId="0" xfId="0" applyFont="1" applyAlignment="1">
      <alignment vertical="center" wrapText="1"/>
    </xf>
    <xf numFmtId="0" fontId="14" fillId="0" borderId="7" xfId="0" applyFont="1" applyBorder="1" applyAlignment="1" applyProtection="1">
      <alignment vertical="center"/>
      <protection locked="0"/>
    </xf>
    <xf numFmtId="0" fontId="14" fillId="0" borderId="3" xfId="0" applyFont="1" applyBorder="1" applyAlignment="1" applyProtection="1">
      <alignment vertical="center"/>
      <protection locked="0"/>
    </xf>
    <xf numFmtId="0" fontId="14" fillId="0" borderId="17" xfId="0" applyFont="1" applyBorder="1" applyAlignment="1" applyProtection="1">
      <alignment vertical="center"/>
      <protection locked="0"/>
    </xf>
    <xf numFmtId="0" fontId="14" fillId="0" borderId="18" xfId="0" applyFont="1" applyBorder="1" applyAlignment="1" applyProtection="1">
      <alignment vertical="center"/>
      <protection locked="0"/>
    </xf>
    <xf numFmtId="0" fontId="14" fillId="0" borderId="19" xfId="0" applyFont="1" applyBorder="1" applyAlignment="1" applyProtection="1">
      <alignment vertical="center"/>
      <protection locked="0"/>
    </xf>
    <xf numFmtId="0" fontId="29" fillId="0" borderId="0" xfId="0" applyFont="1" applyAlignment="1">
      <alignment horizontal="left" vertical="center" wrapText="1" readingOrder="1"/>
    </xf>
    <xf numFmtId="0" fontId="15" fillId="0" borderId="0" xfId="0" applyFont="1" applyAlignment="1">
      <alignment horizontal="left" vertical="center" wrapText="1" readingOrder="1"/>
    </xf>
    <xf numFmtId="0" fontId="25" fillId="0" borderId="0" xfId="0" applyFont="1" applyAlignment="1">
      <alignment horizontal="left" vertical="center" readingOrder="1"/>
    </xf>
    <xf numFmtId="0" fontId="15" fillId="0" borderId="0" xfId="0" applyFont="1" applyAlignment="1">
      <alignment horizontal="left" vertical="center" readingOrder="1"/>
    </xf>
    <xf numFmtId="0" fontId="25" fillId="0" borderId="0" xfId="0" applyFont="1" applyAlignment="1">
      <alignment horizontal="left" vertical="center" wrapText="1" readingOrder="1"/>
    </xf>
    <xf numFmtId="0" fontId="30" fillId="0" borderId="0" xfId="1" applyFont="1" applyAlignment="1" applyProtection="1">
      <alignment horizontal="left" vertical="center" readingOrder="1"/>
    </xf>
    <xf numFmtId="0" fontId="18" fillId="0" borderId="0" xfId="1" applyFont="1" applyAlignment="1" applyProtection="1">
      <alignment horizontal="left" vertical="center" wrapText="1" readingOrder="1"/>
    </xf>
    <xf numFmtId="3" fontId="21" fillId="4" borderId="33" xfId="0" applyNumberFormat="1" applyFont="1" applyFill="1" applyBorder="1" applyAlignment="1">
      <alignment vertical="center"/>
    </xf>
    <xf numFmtId="167" fontId="21" fillId="4" borderId="33" xfId="0" applyNumberFormat="1" applyFont="1" applyFill="1" applyBorder="1" applyAlignment="1">
      <alignment horizontal="center" vertical="center"/>
    </xf>
    <xf numFmtId="164" fontId="21" fillId="4" borderId="33" xfId="0" applyNumberFormat="1" applyFont="1" applyFill="1" applyBorder="1" applyAlignment="1">
      <alignment horizontal="center" vertical="center"/>
    </xf>
    <xf numFmtId="164" fontId="14" fillId="4" borderId="1" xfId="0" applyNumberFormat="1" applyFont="1" applyFill="1" applyBorder="1" applyAlignment="1">
      <alignment horizontal="center" vertical="center"/>
    </xf>
    <xf numFmtId="0" fontId="15" fillId="0" borderId="1" xfId="0" applyFont="1" applyBorder="1" applyAlignment="1">
      <alignment vertical="center"/>
    </xf>
    <xf numFmtId="0" fontId="14" fillId="0" borderId="0" xfId="1" applyFont="1" applyFill="1" applyBorder="1" applyAlignment="1" applyProtection="1">
      <alignment vertical="center" wrapText="1"/>
    </xf>
    <xf numFmtId="0" fontId="19" fillId="0" borderId="0" xfId="1" applyFont="1" applyFill="1" applyBorder="1" applyAlignment="1" applyProtection="1">
      <alignment horizontal="left" wrapText="1"/>
    </xf>
    <xf numFmtId="0" fontId="14" fillId="0" borderId="0" xfId="1" applyFont="1" applyFill="1" applyBorder="1" applyAlignment="1" applyProtection="1">
      <alignment horizontal="left" vertical="center" wrapText="1"/>
    </xf>
    <xf numFmtId="0" fontId="15" fillId="0" borderId="0" xfId="0" applyFont="1" applyAlignment="1">
      <alignment horizontal="left" vertical="center" wrapText="1"/>
    </xf>
    <xf numFmtId="0" fontId="14" fillId="0" borderId="29" xfId="0" applyFont="1" applyBorder="1" applyAlignment="1">
      <alignment horizontal="center" vertical="center"/>
    </xf>
    <xf numFmtId="0" fontId="14" fillId="0" borderId="30" xfId="0" applyFont="1" applyBorder="1" applyAlignment="1">
      <alignment horizontal="center" vertical="center"/>
    </xf>
    <xf numFmtId="0" fontId="14" fillId="0" borderId="39" xfId="0" applyFont="1" applyBorder="1" applyAlignment="1">
      <alignment horizontal="center" vertical="center"/>
    </xf>
    <xf numFmtId="0" fontId="13" fillId="4" borderId="0" xfId="0" applyFont="1" applyFill="1" applyAlignment="1">
      <alignment horizontal="center" vertical="center"/>
    </xf>
    <xf numFmtId="0" fontId="21" fillId="0" borderId="34" xfId="0" applyFont="1" applyBorder="1" applyAlignment="1">
      <alignment horizontal="center" vertical="center"/>
    </xf>
    <xf numFmtId="0" fontId="21" fillId="0" borderId="15" xfId="0" applyFont="1" applyBorder="1" applyAlignment="1">
      <alignment horizontal="center" vertical="center"/>
    </xf>
    <xf numFmtId="0" fontId="21" fillId="0" borderId="35" xfId="0" applyFont="1" applyBorder="1" applyAlignment="1">
      <alignment horizontal="center" vertical="center"/>
    </xf>
    <xf numFmtId="0" fontId="21" fillId="0" borderId="36" xfId="1" applyFont="1" applyFill="1" applyBorder="1" applyAlignment="1" applyProtection="1">
      <alignment horizontal="center" vertical="center"/>
    </xf>
    <xf numFmtId="0" fontId="21" fillId="0" borderId="37" xfId="1" applyFont="1" applyFill="1" applyBorder="1" applyAlignment="1" applyProtection="1">
      <alignment horizontal="center" vertical="center"/>
    </xf>
    <xf numFmtId="0" fontId="21" fillId="0" borderId="38" xfId="1" applyFont="1" applyFill="1" applyBorder="1" applyAlignment="1" applyProtection="1">
      <alignment horizontal="center" vertical="center"/>
    </xf>
    <xf numFmtId="0" fontId="14" fillId="0" borderId="0" xfId="1" applyFont="1" applyFill="1" applyBorder="1" applyAlignment="1" applyProtection="1">
      <alignment horizontal="right" vertical="center"/>
    </xf>
    <xf numFmtId="0" fontId="14" fillId="0" borderId="22" xfId="1" applyFont="1" applyFill="1" applyBorder="1" applyAlignment="1" applyProtection="1">
      <alignment horizontal="right" vertical="center"/>
    </xf>
    <xf numFmtId="0" fontId="14" fillId="0" borderId="4" xfId="0" applyFont="1" applyBorder="1" applyAlignment="1" applyProtection="1">
      <alignment vertical="center"/>
      <protection locked="0"/>
    </xf>
    <xf numFmtId="0" fontId="14" fillId="0" borderId="21" xfId="0" applyFont="1" applyBorder="1" applyAlignment="1" applyProtection="1">
      <alignment vertical="center"/>
      <protection locked="0"/>
    </xf>
    <xf numFmtId="0" fontId="14" fillId="0" borderId="5" xfId="0" applyFont="1" applyBorder="1" applyAlignment="1" applyProtection="1">
      <alignment vertical="center"/>
      <protection locked="0"/>
    </xf>
    <xf numFmtId="0" fontId="14" fillId="4" borderId="1" xfId="0" applyFont="1" applyFill="1" applyBorder="1" applyAlignment="1" applyProtection="1">
      <alignment vertical="center"/>
      <protection locked="0"/>
    </xf>
    <xf numFmtId="166" fontId="14" fillId="4" borderId="4" xfId="0" applyNumberFormat="1" applyFont="1" applyFill="1" applyBorder="1" applyAlignment="1" applyProtection="1">
      <alignment horizontal="center" vertical="center"/>
      <protection locked="0"/>
    </xf>
    <xf numFmtId="166" fontId="14" fillId="4" borderId="5" xfId="0" applyNumberFormat="1" applyFont="1" applyFill="1" applyBorder="1" applyAlignment="1" applyProtection="1">
      <alignment horizontal="center" vertical="center"/>
      <protection locked="0"/>
    </xf>
    <xf numFmtId="0" fontId="14" fillId="4" borderId="4" xfId="0" applyFont="1" applyFill="1" applyBorder="1" applyAlignment="1" applyProtection="1">
      <alignment vertical="center"/>
      <protection locked="0"/>
    </xf>
    <xf numFmtId="0" fontId="14" fillId="4" borderId="21" xfId="0" applyFont="1" applyFill="1" applyBorder="1" applyAlignment="1" applyProtection="1">
      <alignment vertical="center"/>
      <protection locked="0"/>
    </xf>
    <xf numFmtId="0" fontId="14" fillId="4" borderId="5" xfId="0" applyFont="1" applyFill="1" applyBorder="1" applyAlignment="1" applyProtection="1">
      <alignment vertical="center"/>
      <protection locked="0"/>
    </xf>
    <xf numFmtId="3" fontId="14" fillId="4" borderId="4" xfId="0" applyNumberFormat="1" applyFont="1" applyFill="1" applyBorder="1" applyAlignment="1">
      <alignment horizontal="center" vertical="center"/>
    </xf>
    <xf numFmtId="3" fontId="14" fillId="4" borderId="5" xfId="0" applyNumberFormat="1" applyFont="1" applyFill="1" applyBorder="1" applyAlignment="1">
      <alignment horizontal="center" vertical="center"/>
    </xf>
    <xf numFmtId="3" fontId="14" fillId="4" borderId="4" xfId="0" applyNumberFormat="1" applyFont="1" applyFill="1" applyBorder="1" applyAlignment="1" applyProtection="1">
      <alignment horizontal="center" vertical="center"/>
      <protection locked="0"/>
    </xf>
    <xf numFmtId="3" fontId="14" fillId="4" borderId="5" xfId="0" applyNumberFormat="1" applyFont="1" applyFill="1" applyBorder="1" applyAlignment="1" applyProtection="1">
      <alignment horizontal="center" vertical="center"/>
      <protection locked="0"/>
    </xf>
    <xf numFmtId="0" fontId="14" fillId="0" borderId="4" xfId="1" applyFont="1" applyFill="1" applyBorder="1" applyAlignment="1" applyProtection="1">
      <alignment horizontal="center" vertical="center" wrapText="1"/>
    </xf>
    <xf numFmtId="0" fontId="14" fillId="0" borderId="5" xfId="1" applyFont="1" applyFill="1" applyBorder="1" applyAlignment="1" applyProtection="1">
      <alignment horizontal="center" vertical="center" wrapText="1"/>
    </xf>
    <xf numFmtId="165" fontId="14" fillId="4" borderId="4" xfId="0" applyNumberFormat="1" applyFont="1" applyFill="1" applyBorder="1" applyAlignment="1" applyProtection="1">
      <alignment horizontal="center" vertical="center"/>
      <protection locked="0"/>
    </xf>
    <xf numFmtId="165" fontId="14" fillId="4" borderId="5" xfId="0" applyNumberFormat="1" applyFont="1" applyFill="1" applyBorder="1" applyAlignment="1" applyProtection="1">
      <alignment horizontal="center" vertical="center"/>
      <protection locked="0"/>
    </xf>
    <xf numFmtId="0" fontId="14" fillId="0" borderId="0" xfId="0" applyFont="1"/>
    <xf numFmtId="0" fontId="22" fillId="0" borderId="0" xfId="0" applyFont="1" applyAlignment="1">
      <alignment horizontal="center" vertical="center"/>
    </xf>
    <xf numFmtId="0" fontId="14" fillId="0" borderId="0" xfId="1" applyFont="1" applyFill="1" applyAlignment="1" applyProtection="1">
      <alignment horizontal="right" vertical="center"/>
    </xf>
    <xf numFmtId="14" fontId="14" fillId="0" borderId="4" xfId="0" quotePrefix="1" applyNumberFormat="1" applyFont="1" applyBorder="1" applyAlignment="1">
      <alignment horizontal="center" vertical="center"/>
    </xf>
    <xf numFmtId="0" fontId="14" fillId="0" borderId="5" xfId="0" applyFont="1" applyBorder="1" applyAlignment="1">
      <alignment horizontal="center" vertical="center"/>
    </xf>
    <xf numFmtId="0" fontId="14" fillId="0" borderId="0" xfId="0" applyFont="1" applyAlignment="1">
      <alignment horizontal="left" vertical="center"/>
    </xf>
    <xf numFmtId="0" fontId="15" fillId="0" borderId="0" xfId="0" applyFont="1" applyAlignment="1">
      <alignment horizontal="center" vertical="center"/>
    </xf>
    <xf numFmtId="0" fontId="14" fillId="0" borderId="0" xfId="1" applyFont="1" applyAlignment="1" applyProtection="1">
      <alignment horizontal="right" wrapText="1"/>
    </xf>
    <xf numFmtId="0" fontId="21" fillId="4" borderId="4" xfId="0" applyFont="1" applyFill="1" applyBorder="1" applyAlignment="1">
      <alignment horizontal="center" vertical="center"/>
    </xf>
    <xf numFmtId="0" fontId="14" fillId="4" borderId="21" xfId="0" applyFont="1" applyFill="1" applyBorder="1" applyAlignment="1">
      <alignment horizontal="center" vertical="center"/>
    </xf>
    <xf numFmtId="0" fontId="14" fillId="4" borderId="5" xfId="0" applyFont="1" applyFill="1" applyBorder="1" applyAlignment="1">
      <alignment horizontal="center" vertical="center"/>
    </xf>
    <xf numFmtId="0" fontId="14" fillId="0" borderId="25" xfId="0" applyFont="1" applyBorder="1" applyAlignment="1">
      <alignment horizontal="center" vertical="center" wrapText="1"/>
    </xf>
    <xf numFmtId="0" fontId="14" fillId="0" borderId="31"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2" xfId="1" applyFont="1" applyFill="1" applyBorder="1" applyAlignment="1" applyProtection="1">
      <alignment horizontal="center" vertical="center" wrapText="1"/>
    </xf>
    <xf numFmtId="0" fontId="14" fillId="0" borderId="20" xfId="1" applyFont="1" applyFill="1" applyBorder="1" applyAlignment="1" applyProtection="1">
      <alignment horizontal="center" vertical="center" wrapText="1"/>
    </xf>
    <xf numFmtId="0" fontId="14" fillId="0" borderId="28" xfId="1" applyFont="1" applyFill="1" applyBorder="1" applyAlignment="1" applyProtection="1">
      <alignment horizontal="center" vertical="center" wrapText="1"/>
    </xf>
    <xf numFmtId="0" fontId="14" fillId="0" borderId="23" xfId="1" applyFont="1" applyFill="1" applyBorder="1" applyAlignment="1" applyProtection="1">
      <alignment horizontal="center" vertical="center" wrapText="1"/>
    </xf>
    <xf numFmtId="0" fontId="14" fillId="0" borderId="26" xfId="0" applyFont="1" applyBorder="1" applyAlignment="1">
      <alignment horizontal="center" vertical="center"/>
    </xf>
    <xf numFmtId="0" fontId="14" fillId="0" borderId="27" xfId="0" applyFont="1" applyBorder="1" applyAlignment="1">
      <alignment vertical="center"/>
    </xf>
    <xf numFmtId="0" fontId="14" fillId="0" borderId="17" xfId="0" applyFont="1" applyBorder="1" applyAlignment="1">
      <alignment vertical="center"/>
    </xf>
    <xf numFmtId="0" fontId="14" fillId="0" borderId="19" xfId="0" applyFont="1" applyBorder="1" applyAlignment="1">
      <alignment vertical="center"/>
    </xf>
    <xf numFmtId="0" fontId="14" fillId="0" borderId="26" xfId="1" applyFont="1" applyFill="1" applyBorder="1" applyAlignment="1" applyProtection="1">
      <alignment horizontal="center" vertical="center" wrapText="1"/>
    </xf>
    <xf numFmtId="0" fontId="14" fillId="0" borderId="27" xfId="1" applyFont="1" applyFill="1" applyBorder="1" applyAlignment="1" applyProtection="1">
      <alignment horizontal="center" vertical="center" wrapText="1"/>
    </xf>
    <xf numFmtId="0" fontId="14" fillId="0" borderId="24" xfId="1" applyFont="1" applyFill="1" applyBorder="1" applyAlignment="1" applyProtection="1">
      <alignment horizontal="center" vertical="center" wrapText="1"/>
    </xf>
    <xf numFmtId="0" fontId="14" fillId="0" borderId="22" xfId="1" applyFont="1" applyFill="1" applyBorder="1" applyAlignment="1" applyProtection="1">
      <alignment horizontal="center" vertical="center" wrapText="1"/>
    </xf>
    <xf numFmtId="0" fontId="14" fillId="0" borderId="17" xfId="1" applyFont="1" applyFill="1" applyBorder="1" applyAlignment="1" applyProtection="1">
      <alignment horizontal="center" vertical="center" wrapText="1"/>
    </xf>
    <xf numFmtId="0" fontId="14" fillId="0" borderId="19" xfId="1" applyFont="1" applyFill="1" applyBorder="1" applyAlignment="1" applyProtection="1">
      <alignment horizontal="center" vertical="center" wrapText="1"/>
    </xf>
    <xf numFmtId="4" fontId="14" fillId="0" borderId="4" xfId="0" applyNumberFormat="1" applyFont="1" applyBorder="1" applyAlignment="1">
      <alignment horizontal="center" vertical="center"/>
    </xf>
    <xf numFmtId="4" fontId="14" fillId="0" borderId="5" xfId="0" applyNumberFormat="1" applyFont="1" applyBorder="1" applyAlignment="1">
      <alignment horizontal="center" vertical="center"/>
    </xf>
    <xf numFmtId="0" fontId="21" fillId="0" borderId="14" xfId="1" applyFont="1" applyFill="1" applyBorder="1" applyAlignment="1" applyProtection="1">
      <alignment horizontal="right" vertical="center"/>
    </xf>
    <xf numFmtId="0" fontId="21" fillId="0" borderId="15" xfId="1" applyFont="1" applyFill="1" applyBorder="1" applyAlignment="1" applyProtection="1">
      <alignment horizontal="right" vertical="center"/>
    </xf>
    <xf numFmtId="0" fontId="14" fillId="0" borderId="26" xfId="1" applyFont="1" applyFill="1" applyBorder="1" applyAlignment="1" applyProtection="1">
      <alignment horizontal="center" vertical="center"/>
    </xf>
    <xf numFmtId="0" fontId="14" fillId="0" borderId="9" xfId="1" applyFont="1" applyFill="1" applyBorder="1" applyAlignment="1" applyProtection="1">
      <alignment horizontal="center" vertical="center"/>
    </xf>
    <xf numFmtId="0" fontId="14" fillId="0" borderId="27" xfId="1" applyFont="1" applyFill="1" applyBorder="1" applyAlignment="1" applyProtection="1">
      <alignment horizontal="center" vertical="center"/>
    </xf>
    <xf numFmtId="0" fontId="14" fillId="0" borderId="24" xfId="1" applyFont="1" applyFill="1" applyBorder="1" applyAlignment="1" applyProtection="1">
      <alignment horizontal="center" vertical="center"/>
    </xf>
    <xf numFmtId="0" fontId="14" fillId="0" borderId="0" xfId="1" applyFont="1" applyFill="1" applyBorder="1" applyAlignment="1" applyProtection="1">
      <alignment horizontal="center" vertical="center"/>
    </xf>
    <xf numFmtId="0" fontId="14" fillId="0" borderId="22" xfId="1" applyFont="1" applyFill="1" applyBorder="1" applyAlignment="1" applyProtection="1">
      <alignment horizontal="center" vertical="center"/>
    </xf>
    <xf numFmtId="0" fontId="14" fillId="0" borderId="17" xfId="1" applyFont="1" applyFill="1" applyBorder="1" applyAlignment="1" applyProtection="1">
      <alignment horizontal="center" vertical="center"/>
    </xf>
    <xf numFmtId="0" fontId="14" fillId="0" borderId="18" xfId="1" applyFont="1" applyFill="1" applyBorder="1" applyAlignment="1" applyProtection="1">
      <alignment horizontal="center" vertical="center"/>
    </xf>
    <xf numFmtId="0" fontId="14" fillId="0" borderId="19" xfId="1" applyFont="1" applyFill="1" applyBorder="1" applyAlignment="1" applyProtection="1">
      <alignment horizontal="center" vertical="center"/>
    </xf>
    <xf numFmtId="0" fontId="14" fillId="0" borderId="4" xfId="1" applyFont="1" applyFill="1" applyBorder="1" applyAlignment="1" applyProtection="1">
      <alignment horizontal="right" vertical="center"/>
    </xf>
    <xf numFmtId="0" fontId="14" fillId="0" borderId="21" xfId="1" applyFont="1" applyFill="1" applyBorder="1" applyAlignment="1" applyProtection="1">
      <alignment horizontal="right" vertical="center"/>
    </xf>
    <xf numFmtId="0" fontId="14" fillId="0" borderId="5" xfId="1" applyFont="1" applyFill="1" applyBorder="1" applyAlignment="1" applyProtection="1">
      <alignment horizontal="right" vertical="center"/>
    </xf>
    <xf numFmtId="0" fontId="14" fillId="0" borderId="4" xfId="0" applyFont="1" applyBorder="1" applyAlignment="1">
      <alignment horizontal="center" vertical="center"/>
    </xf>
    <xf numFmtId="0" fontId="14" fillId="0" borderId="5" xfId="0" applyFont="1" applyBorder="1" applyAlignment="1">
      <alignment vertical="center"/>
    </xf>
    <xf numFmtId="0" fontId="14" fillId="4" borderId="4" xfId="0" applyFont="1" applyFill="1" applyBorder="1" applyAlignment="1" applyProtection="1">
      <alignment horizontal="center" vertical="center"/>
      <protection locked="0"/>
    </xf>
    <xf numFmtId="0" fontId="14" fillId="4" borderId="5" xfId="0" applyFont="1" applyFill="1" applyBorder="1" applyAlignment="1" applyProtection="1">
      <alignment horizontal="center" vertical="center"/>
      <protection locked="0"/>
    </xf>
    <xf numFmtId="0" fontId="20" fillId="4" borderId="6" xfId="0" applyFont="1" applyFill="1" applyBorder="1" applyAlignment="1">
      <alignment horizontal="center" vertical="center" wrapText="1"/>
    </xf>
    <xf numFmtId="0" fontId="20" fillId="4" borderId="7" xfId="0" applyFont="1" applyFill="1" applyBorder="1" applyAlignment="1">
      <alignment horizontal="center" vertical="center" wrapText="1"/>
    </xf>
    <xf numFmtId="0" fontId="20" fillId="4" borderId="3" xfId="0" applyFont="1" applyFill="1" applyBorder="1" applyAlignment="1">
      <alignment horizontal="center" vertical="center" wrapText="1"/>
    </xf>
    <xf numFmtId="0" fontId="20" fillId="4" borderId="17" xfId="0" applyFont="1" applyFill="1" applyBorder="1" applyAlignment="1">
      <alignment horizontal="center" vertical="center" wrapText="1"/>
    </xf>
    <xf numFmtId="0" fontId="20" fillId="4" borderId="18" xfId="0" applyFont="1" applyFill="1" applyBorder="1" applyAlignment="1">
      <alignment horizontal="center" vertical="center" wrapText="1"/>
    </xf>
    <xf numFmtId="0" fontId="20" fillId="4" borderId="19" xfId="0" applyFont="1" applyFill="1" applyBorder="1" applyAlignment="1">
      <alignment horizontal="center" vertical="center" wrapText="1"/>
    </xf>
    <xf numFmtId="0" fontId="0" fillId="0" borderId="0" xfId="0" applyAlignment="1">
      <alignment vertical="center"/>
    </xf>
    <xf numFmtId="0" fontId="14" fillId="0" borderId="9" xfId="1" applyFont="1" applyFill="1" applyBorder="1" applyAlignment="1" applyProtection="1">
      <alignment vertical="center"/>
    </xf>
    <xf numFmtId="0" fontId="14" fillId="0" borderId="27" xfId="1" applyFont="1" applyFill="1" applyBorder="1" applyAlignment="1" applyProtection="1">
      <alignment vertical="center"/>
    </xf>
    <xf numFmtId="0" fontId="14" fillId="0" borderId="24" xfId="1" applyFont="1" applyFill="1" applyBorder="1" applyAlignment="1" applyProtection="1">
      <alignment vertical="center"/>
    </xf>
    <xf numFmtId="0" fontId="14" fillId="0" borderId="0" xfId="1" applyFont="1" applyFill="1" applyBorder="1" applyAlignment="1" applyProtection="1">
      <alignment vertical="center"/>
    </xf>
    <xf numFmtId="0" fontId="14" fillId="0" borderId="22" xfId="1" applyFont="1" applyFill="1" applyBorder="1" applyAlignment="1" applyProtection="1">
      <alignment vertical="center"/>
    </xf>
    <xf numFmtId="0" fontId="14" fillId="0" borderId="17" xfId="1" applyFont="1" applyFill="1" applyBorder="1" applyAlignment="1" applyProtection="1">
      <alignment vertical="center"/>
    </xf>
    <xf numFmtId="0" fontId="14" fillId="0" borderId="18" xfId="1" applyFont="1" applyFill="1" applyBorder="1" applyAlignment="1" applyProtection="1">
      <alignment vertical="center"/>
    </xf>
    <xf numFmtId="0" fontId="14" fillId="0" borderId="19" xfId="1" applyFont="1" applyFill="1" applyBorder="1" applyAlignment="1" applyProtection="1">
      <alignment vertical="center"/>
    </xf>
    <xf numFmtId="0" fontId="31" fillId="0" borderId="0" xfId="0" applyFont="1" applyAlignment="1">
      <alignment horizontal="right" vertical="center" wrapText="1"/>
    </xf>
    <xf numFmtId="0" fontId="27" fillId="0" borderId="0" xfId="0" applyFont="1" applyAlignment="1">
      <alignment horizontal="left" vertical="center" wrapText="1"/>
    </xf>
    <xf numFmtId="0" fontId="28" fillId="0" borderId="0" xfId="0" applyFont="1" applyAlignment="1">
      <alignment horizontal="left" vertical="center" wrapText="1"/>
    </xf>
    <xf numFmtId="0" fontId="28" fillId="0" borderId="0" xfId="0" applyFont="1" applyAlignment="1">
      <alignment horizontal="center" vertical="center"/>
    </xf>
    <xf numFmtId="0" fontId="4" fillId="2" borderId="24" xfId="0" applyFont="1" applyFill="1" applyBorder="1" applyAlignment="1">
      <alignment horizontal="right" wrapText="1"/>
    </xf>
    <xf numFmtId="0" fontId="0" fillId="2" borderId="0" xfId="0" applyFill="1" applyAlignment="1">
      <alignment wrapText="1"/>
    </xf>
    <xf numFmtId="0" fontId="0" fillId="2" borderId="24" xfId="0" applyFill="1" applyBorder="1" applyAlignment="1">
      <alignment wrapText="1"/>
    </xf>
    <xf numFmtId="0" fontId="0" fillId="0" borderId="0" xfId="0" applyAlignment="1">
      <alignment horizontal="left" vertical="center" wrapText="1" readingOrder="1"/>
    </xf>
    <xf numFmtId="0" fontId="5" fillId="0" borderId="0" xfId="0" applyFont="1" applyAlignment="1">
      <alignment horizontal="left" vertical="center" wrapText="1" readingOrder="1"/>
    </xf>
    <xf numFmtId="0" fontId="9" fillId="0" borderId="0" xfId="0" applyFont="1" applyAlignment="1">
      <alignment horizontal="left" vertical="center" wrapText="1" readingOrder="1"/>
    </xf>
    <xf numFmtId="0" fontId="9" fillId="0" borderId="0" xfId="0" applyFont="1" applyAlignment="1">
      <alignment horizontal="center" vertical="center" wrapText="1" readingOrder="1"/>
    </xf>
    <xf numFmtId="0" fontId="6" fillId="0" borderId="0" xfId="0" applyFont="1" applyAlignment="1">
      <alignment horizontal="left" vertical="center" wrapText="1" readingOrder="1"/>
    </xf>
    <xf numFmtId="0" fontId="15" fillId="0" borderId="0" xfId="0" applyFont="1" applyAlignment="1">
      <alignment horizontal="left" vertical="center" wrapText="1" readingOrder="1"/>
    </xf>
    <xf numFmtId="0" fontId="29" fillId="0" borderId="0" xfId="0" applyFont="1" applyAlignment="1">
      <alignment horizontal="center" vertical="center" wrapText="1" readingOrder="1"/>
    </xf>
    <xf numFmtId="0" fontId="25" fillId="0" borderId="0" xfId="0" applyFont="1" applyAlignment="1">
      <alignment horizontal="left" vertical="center" wrapText="1" readingOrder="1"/>
    </xf>
    <xf numFmtId="0" fontId="33" fillId="0" borderId="0" xfId="0" applyFont="1" applyAlignment="1">
      <alignment vertical="center"/>
    </xf>
  </cellXfs>
  <cellStyles count="3">
    <cellStyle name="Hipervínculo" xfId="1" builtinId="8"/>
    <cellStyle name="Millares" xfId="2" builtinId="3"/>
    <cellStyle name="Normal" xfId="0" builtinId="0"/>
  </cellStyles>
  <dxfs count="0"/>
  <tableStyles count="0" defaultTableStyle="TableStyleMedium2" defaultPivotStyle="PivotStyleLight16"/>
  <colors>
    <mruColors>
      <color rgb="FF0000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47625</xdr:colOff>
      <xdr:row>12</xdr:row>
      <xdr:rowOff>444500</xdr:rowOff>
    </xdr:from>
    <xdr:to>
      <xdr:col>24</xdr:col>
      <xdr:colOff>254000</xdr:colOff>
      <xdr:row>23</xdr:row>
      <xdr:rowOff>111125</xdr:rowOff>
    </xdr:to>
    <xdr:grpSp>
      <xdr:nvGrpSpPr>
        <xdr:cNvPr id="1239" name="Group 3">
          <a:extLst>
            <a:ext uri="{FF2B5EF4-FFF2-40B4-BE49-F238E27FC236}">
              <a16:creationId xmlns:a16="http://schemas.microsoft.com/office/drawing/2014/main" id="{00000000-0008-0000-0000-0000D7040000}"/>
            </a:ext>
          </a:extLst>
        </xdr:cNvPr>
        <xdr:cNvGrpSpPr>
          <a:grpSpLocks/>
        </xdr:cNvGrpSpPr>
      </xdr:nvGrpSpPr>
      <xdr:grpSpPr bwMode="auto">
        <a:xfrm>
          <a:off x="44450" y="3621181"/>
          <a:ext cx="17268078" cy="2115297"/>
          <a:chOff x="5" y="160"/>
          <a:chExt cx="1638" cy="236"/>
        </a:xfrm>
      </xdr:grpSpPr>
      <xdr:grpSp>
        <xdr:nvGrpSpPr>
          <xdr:cNvPr id="1240" name="Group 4">
            <a:extLst>
              <a:ext uri="{FF2B5EF4-FFF2-40B4-BE49-F238E27FC236}">
                <a16:creationId xmlns:a16="http://schemas.microsoft.com/office/drawing/2014/main" id="{00000000-0008-0000-0000-0000D8040000}"/>
              </a:ext>
            </a:extLst>
          </xdr:cNvPr>
          <xdr:cNvGrpSpPr>
            <a:grpSpLocks/>
          </xdr:cNvGrpSpPr>
        </xdr:nvGrpSpPr>
        <xdr:grpSpPr bwMode="auto">
          <a:xfrm>
            <a:off x="1543" y="221"/>
            <a:ext cx="10" cy="31"/>
            <a:chOff x="9125" y="1178"/>
            <a:chExt cx="85" cy="345"/>
          </a:xfrm>
        </xdr:grpSpPr>
        <xdr:sp macro="" textlink="">
          <xdr:nvSpPr>
            <xdr:cNvPr id="1289" name="Line 5">
              <a:extLst>
                <a:ext uri="{FF2B5EF4-FFF2-40B4-BE49-F238E27FC236}">
                  <a16:creationId xmlns:a16="http://schemas.microsoft.com/office/drawing/2014/main" id="{00000000-0008-0000-0000-000009050000}"/>
                </a:ext>
              </a:extLst>
            </xdr:cNvPr>
            <xdr:cNvSpPr>
              <a:spLocks noChangeShapeType="1"/>
            </xdr:cNvSpPr>
          </xdr:nvSpPr>
          <xdr:spPr bwMode="auto">
            <a:xfrm flipV="1">
              <a:off x="9171" y="1178"/>
              <a:ext cx="0" cy="345"/>
            </a:xfrm>
            <a:prstGeom prst="line">
              <a:avLst/>
            </a:prstGeom>
            <a:noFill/>
            <a:ln w="12700">
              <a:solidFill>
                <a:srgbClr val="000000"/>
              </a:solidFill>
              <a:round/>
              <a:headEnd/>
              <a:tailEnd/>
            </a:ln>
            <a:effectLst/>
          </xdr:spPr>
        </xdr:sp>
        <xdr:sp macro="" textlink="">
          <xdr:nvSpPr>
            <xdr:cNvPr id="1290" name="Line 6">
              <a:extLst>
                <a:ext uri="{FF2B5EF4-FFF2-40B4-BE49-F238E27FC236}">
                  <a16:creationId xmlns:a16="http://schemas.microsoft.com/office/drawing/2014/main" id="{00000000-0008-0000-0000-00000A050000}"/>
                </a:ext>
              </a:extLst>
            </xdr:cNvPr>
            <xdr:cNvSpPr>
              <a:spLocks noChangeShapeType="1"/>
            </xdr:cNvSpPr>
          </xdr:nvSpPr>
          <xdr:spPr bwMode="auto">
            <a:xfrm>
              <a:off x="9125" y="1218"/>
              <a:ext cx="85" cy="0"/>
            </a:xfrm>
            <a:prstGeom prst="line">
              <a:avLst/>
            </a:prstGeom>
            <a:noFill/>
            <a:ln w="12700">
              <a:solidFill>
                <a:srgbClr val="000000"/>
              </a:solidFill>
              <a:round/>
              <a:headEnd/>
              <a:tailEnd/>
            </a:ln>
            <a:effectLst/>
          </xdr:spPr>
        </xdr:sp>
      </xdr:grpSp>
      <xdr:grpSp>
        <xdr:nvGrpSpPr>
          <xdr:cNvPr id="1241" name="Group 7">
            <a:extLst>
              <a:ext uri="{FF2B5EF4-FFF2-40B4-BE49-F238E27FC236}">
                <a16:creationId xmlns:a16="http://schemas.microsoft.com/office/drawing/2014/main" id="{00000000-0008-0000-0000-0000D9040000}"/>
              </a:ext>
            </a:extLst>
          </xdr:cNvPr>
          <xdr:cNvGrpSpPr>
            <a:grpSpLocks/>
          </xdr:cNvGrpSpPr>
        </xdr:nvGrpSpPr>
        <xdr:grpSpPr bwMode="auto">
          <a:xfrm>
            <a:off x="76" y="160"/>
            <a:ext cx="176" cy="109"/>
            <a:chOff x="581" y="709"/>
            <a:chExt cx="1071" cy="695"/>
          </a:xfrm>
        </xdr:grpSpPr>
        <xdr:sp macro="" textlink="">
          <xdr:nvSpPr>
            <xdr:cNvPr id="1272" name="Rectangle 8">
              <a:extLst>
                <a:ext uri="{FF2B5EF4-FFF2-40B4-BE49-F238E27FC236}">
                  <a16:creationId xmlns:a16="http://schemas.microsoft.com/office/drawing/2014/main" id="{00000000-0008-0000-0000-0000F8040000}"/>
                </a:ext>
              </a:extLst>
            </xdr:cNvPr>
            <xdr:cNvSpPr>
              <a:spLocks noChangeArrowheads="1"/>
            </xdr:cNvSpPr>
          </xdr:nvSpPr>
          <xdr:spPr bwMode="auto">
            <a:xfrm>
              <a:off x="1156" y="1029"/>
              <a:ext cx="457" cy="375"/>
            </a:xfrm>
            <a:prstGeom prst="rect">
              <a:avLst/>
            </a:prstGeom>
            <a:noFill/>
            <a:ln w="12700">
              <a:solidFill>
                <a:srgbClr val="000000"/>
              </a:solidFill>
              <a:miter lim="800000"/>
              <a:headEnd/>
              <a:tailEnd/>
            </a:ln>
            <a:effectLst/>
          </xdr:spPr>
        </xdr:sp>
        <xdr:sp macro="" textlink="">
          <xdr:nvSpPr>
            <xdr:cNvPr id="1273" name="Rectangle 9">
              <a:extLst>
                <a:ext uri="{FF2B5EF4-FFF2-40B4-BE49-F238E27FC236}">
                  <a16:creationId xmlns:a16="http://schemas.microsoft.com/office/drawing/2014/main" id="{00000000-0008-0000-0000-0000F9040000}"/>
                </a:ext>
              </a:extLst>
            </xdr:cNvPr>
            <xdr:cNvSpPr>
              <a:spLocks noChangeArrowheads="1"/>
            </xdr:cNvSpPr>
          </xdr:nvSpPr>
          <xdr:spPr bwMode="auto">
            <a:xfrm>
              <a:off x="1064" y="1094"/>
              <a:ext cx="85" cy="310"/>
            </a:xfrm>
            <a:prstGeom prst="rect">
              <a:avLst/>
            </a:prstGeom>
            <a:noFill/>
            <a:ln w="12700">
              <a:solidFill>
                <a:srgbClr val="000000"/>
              </a:solidFill>
              <a:miter lim="800000"/>
              <a:headEnd/>
              <a:tailEnd/>
            </a:ln>
            <a:effectLst/>
          </xdr:spPr>
        </xdr:sp>
        <xdr:sp macro="" textlink="">
          <xdr:nvSpPr>
            <xdr:cNvPr id="1274" name="Rectangle 10">
              <a:extLst>
                <a:ext uri="{FF2B5EF4-FFF2-40B4-BE49-F238E27FC236}">
                  <a16:creationId xmlns:a16="http://schemas.microsoft.com/office/drawing/2014/main" id="{00000000-0008-0000-0000-0000FA040000}"/>
                </a:ext>
              </a:extLst>
            </xdr:cNvPr>
            <xdr:cNvSpPr>
              <a:spLocks noChangeArrowheads="1"/>
            </xdr:cNvSpPr>
          </xdr:nvSpPr>
          <xdr:spPr bwMode="auto">
            <a:xfrm>
              <a:off x="1202" y="989"/>
              <a:ext cx="450" cy="30"/>
            </a:xfrm>
            <a:prstGeom prst="rect">
              <a:avLst/>
            </a:prstGeom>
            <a:noFill/>
            <a:ln w="12700">
              <a:solidFill>
                <a:srgbClr val="000000"/>
              </a:solidFill>
              <a:miter lim="800000"/>
              <a:headEnd/>
              <a:tailEnd/>
            </a:ln>
            <a:effectLst/>
          </xdr:spPr>
        </xdr:sp>
        <xdr:grpSp>
          <xdr:nvGrpSpPr>
            <xdr:cNvPr id="1275" name="Group 11">
              <a:extLst>
                <a:ext uri="{FF2B5EF4-FFF2-40B4-BE49-F238E27FC236}">
                  <a16:creationId xmlns:a16="http://schemas.microsoft.com/office/drawing/2014/main" id="{00000000-0008-0000-0000-0000FB040000}"/>
                </a:ext>
              </a:extLst>
            </xdr:cNvPr>
            <xdr:cNvGrpSpPr>
              <a:grpSpLocks/>
            </xdr:cNvGrpSpPr>
          </xdr:nvGrpSpPr>
          <xdr:grpSpPr bwMode="auto">
            <a:xfrm>
              <a:off x="1273" y="709"/>
              <a:ext cx="131" cy="280"/>
              <a:chOff x="167" y="145"/>
              <a:chExt cx="15" cy="79"/>
            </a:xfrm>
          </xdr:grpSpPr>
          <xdr:sp macro="" textlink="">
            <xdr:nvSpPr>
              <xdr:cNvPr id="1283" name="Line 12">
                <a:extLst>
                  <a:ext uri="{FF2B5EF4-FFF2-40B4-BE49-F238E27FC236}">
                    <a16:creationId xmlns:a16="http://schemas.microsoft.com/office/drawing/2014/main" id="{00000000-0008-0000-0000-000003050000}"/>
                  </a:ext>
                </a:extLst>
              </xdr:cNvPr>
              <xdr:cNvSpPr>
                <a:spLocks noChangeShapeType="1"/>
              </xdr:cNvSpPr>
            </xdr:nvSpPr>
            <xdr:spPr bwMode="auto">
              <a:xfrm flipV="1">
                <a:off x="167" y="160"/>
                <a:ext cx="0" cy="64"/>
              </a:xfrm>
              <a:prstGeom prst="line">
                <a:avLst/>
              </a:prstGeom>
              <a:noFill/>
              <a:ln w="12700">
                <a:solidFill>
                  <a:srgbClr val="000000"/>
                </a:solidFill>
                <a:round/>
                <a:headEnd/>
                <a:tailEnd/>
              </a:ln>
              <a:effectLst/>
            </xdr:spPr>
          </xdr:sp>
          <xdr:sp macro="" textlink="">
            <xdr:nvSpPr>
              <xdr:cNvPr id="1284" name="Line 13">
                <a:extLst>
                  <a:ext uri="{FF2B5EF4-FFF2-40B4-BE49-F238E27FC236}">
                    <a16:creationId xmlns:a16="http://schemas.microsoft.com/office/drawing/2014/main" id="{00000000-0008-0000-0000-000004050000}"/>
                  </a:ext>
                </a:extLst>
              </xdr:cNvPr>
              <xdr:cNvSpPr>
                <a:spLocks noChangeShapeType="1"/>
              </xdr:cNvSpPr>
            </xdr:nvSpPr>
            <xdr:spPr bwMode="auto">
              <a:xfrm>
                <a:off x="173" y="160"/>
                <a:ext cx="4" cy="63"/>
              </a:xfrm>
              <a:prstGeom prst="line">
                <a:avLst/>
              </a:prstGeom>
              <a:noFill/>
              <a:ln w="12700">
                <a:solidFill>
                  <a:srgbClr val="000000"/>
                </a:solidFill>
                <a:round/>
                <a:headEnd/>
                <a:tailEnd/>
              </a:ln>
              <a:effectLst/>
            </xdr:spPr>
          </xdr:sp>
          <xdr:sp macro="" textlink="">
            <xdr:nvSpPr>
              <xdr:cNvPr id="1285" name="Line 14">
                <a:extLst>
                  <a:ext uri="{FF2B5EF4-FFF2-40B4-BE49-F238E27FC236}">
                    <a16:creationId xmlns:a16="http://schemas.microsoft.com/office/drawing/2014/main" id="{00000000-0008-0000-0000-000005050000}"/>
                  </a:ext>
                </a:extLst>
              </xdr:cNvPr>
              <xdr:cNvSpPr>
                <a:spLocks noChangeShapeType="1"/>
              </xdr:cNvSpPr>
            </xdr:nvSpPr>
            <xdr:spPr bwMode="auto">
              <a:xfrm>
                <a:off x="167" y="160"/>
                <a:ext cx="5" cy="0"/>
              </a:xfrm>
              <a:prstGeom prst="line">
                <a:avLst/>
              </a:prstGeom>
              <a:noFill/>
              <a:ln w="12700">
                <a:solidFill>
                  <a:srgbClr val="000000"/>
                </a:solidFill>
                <a:round/>
                <a:headEnd/>
                <a:tailEnd/>
              </a:ln>
              <a:effectLst/>
            </xdr:spPr>
          </xdr:sp>
          <xdr:sp macro="" textlink="">
            <xdr:nvSpPr>
              <xdr:cNvPr id="1286" name="Line 15">
                <a:extLst>
                  <a:ext uri="{FF2B5EF4-FFF2-40B4-BE49-F238E27FC236}">
                    <a16:creationId xmlns:a16="http://schemas.microsoft.com/office/drawing/2014/main" id="{00000000-0008-0000-0000-000006050000}"/>
                  </a:ext>
                </a:extLst>
              </xdr:cNvPr>
              <xdr:cNvSpPr>
                <a:spLocks noChangeShapeType="1"/>
              </xdr:cNvSpPr>
            </xdr:nvSpPr>
            <xdr:spPr bwMode="auto">
              <a:xfrm flipV="1">
                <a:off x="167" y="145"/>
                <a:ext cx="0" cy="15"/>
              </a:xfrm>
              <a:prstGeom prst="line">
                <a:avLst/>
              </a:prstGeom>
              <a:noFill/>
              <a:ln w="12700">
                <a:solidFill>
                  <a:srgbClr val="000000"/>
                </a:solidFill>
                <a:round/>
                <a:headEnd/>
                <a:tailEnd/>
              </a:ln>
              <a:effectLst/>
            </xdr:spPr>
          </xdr:sp>
          <xdr:sp macro="" textlink="">
            <xdr:nvSpPr>
              <xdr:cNvPr id="1287" name="Line 16">
                <a:extLst>
                  <a:ext uri="{FF2B5EF4-FFF2-40B4-BE49-F238E27FC236}">
                    <a16:creationId xmlns:a16="http://schemas.microsoft.com/office/drawing/2014/main" id="{00000000-0008-0000-0000-000007050000}"/>
                  </a:ext>
                </a:extLst>
              </xdr:cNvPr>
              <xdr:cNvSpPr>
                <a:spLocks noChangeShapeType="1"/>
              </xdr:cNvSpPr>
            </xdr:nvSpPr>
            <xdr:spPr bwMode="auto">
              <a:xfrm>
                <a:off x="173" y="161"/>
                <a:ext cx="8" cy="0"/>
              </a:xfrm>
              <a:prstGeom prst="line">
                <a:avLst/>
              </a:prstGeom>
              <a:noFill/>
              <a:ln w="12700">
                <a:solidFill>
                  <a:srgbClr val="000000"/>
                </a:solidFill>
                <a:round/>
                <a:headEnd/>
                <a:tailEnd/>
              </a:ln>
              <a:effectLst/>
            </xdr:spPr>
          </xdr:sp>
          <xdr:sp macro="" textlink="">
            <xdr:nvSpPr>
              <xdr:cNvPr id="1288" name="Line 17">
                <a:extLst>
                  <a:ext uri="{FF2B5EF4-FFF2-40B4-BE49-F238E27FC236}">
                    <a16:creationId xmlns:a16="http://schemas.microsoft.com/office/drawing/2014/main" id="{00000000-0008-0000-0000-000008050000}"/>
                  </a:ext>
                </a:extLst>
              </xdr:cNvPr>
              <xdr:cNvSpPr>
                <a:spLocks noChangeShapeType="1"/>
              </xdr:cNvSpPr>
            </xdr:nvSpPr>
            <xdr:spPr bwMode="auto">
              <a:xfrm>
                <a:off x="175" y="167"/>
                <a:ext cx="7" cy="0"/>
              </a:xfrm>
              <a:prstGeom prst="line">
                <a:avLst/>
              </a:prstGeom>
              <a:noFill/>
              <a:ln w="12700">
                <a:solidFill>
                  <a:srgbClr val="000000"/>
                </a:solidFill>
                <a:round/>
                <a:headEnd/>
                <a:tailEnd/>
              </a:ln>
              <a:effectLst/>
            </xdr:spPr>
          </xdr:sp>
        </xdr:grpSp>
        <xdr:sp macro="" textlink="">
          <xdr:nvSpPr>
            <xdr:cNvPr id="1276" name="Rectangle 18">
              <a:extLst>
                <a:ext uri="{FF2B5EF4-FFF2-40B4-BE49-F238E27FC236}">
                  <a16:creationId xmlns:a16="http://schemas.microsoft.com/office/drawing/2014/main" id="{00000000-0008-0000-0000-0000FC040000}"/>
                </a:ext>
              </a:extLst>
            </xdr:cNvPr>
            <xdr:cNvSpPr>
              <a:spLocks noChangeArrowheads="1"/>
            </xdr:cNvSpPr>
          </xdr:nvSpPr>
          <xdr:spPr bwMode="auto">
            <a:xfrm>
              <a:off x="849" y="1354"/>
              <a:ext cx="751" cy="50"/>
            </a:xfrm>
            <a:prstGeom prst="rect">
              <a:avLst/>
            </a:prstGeom>
            <a:noFill/>
            <a:ln w="12700">
              <a:solidFill>
                <a:srgbClr val="000000"/>
              </a:solidFill>
              <a:miter lim="800000"/>
              <a:headEnd/>
              <a:tailEnd/>
            </a:ln>
            <a:effectLst/>
          </xdr:spPr>
        </xdr:sp>
        <xdr:sp macro="" textlink="">
          <xdr:nvSpPr>
            <xdr:cNvPr id="1277" name="Rectangle 19">
              <a:extLst>
                <a:ext uri="{FF2B5EF4-FFF2-40B4-BE49-F238E27FC236}">
                  <a16:creationId xmlns:a16="http://schemas.microsoft.com/office/drawing/2014/main" id="{00000000-0008-0000-0000-0000FD040000}"/>
                </a:ext>
              </a:extLst>
            </xdr:cNvPr>
            <xdr:cNvSpPr>
              <a:spLocks noChangeArrowheads="1"/>
            </xdr:cNvSpPr>
          </xdr:nvSpPr>
          <xdr:spPr bwMode="auto">
            <a:xfrm>
              <a:off x="581" y="1254"/>
              <a:ext cx="353" cy="150"/>
            </a:xfrm>
            <a:prstGeom prst="rect">
              <a:avLst/>
            </a:prstGeom>
            <a:noFill/>
            <a:ln w="12700">
              <a:solidFill>
                <a:srgbClr val="000000"/>
              </a:solidFill>
              <a:miter lim="800000"/>
              <a:headEnd/>
              <a:tailEnd/>
            </a:ln>
            <a:effectLst/>
          </xdr:spPr>
        </xdr:sp>
        <xdr:sp macro="" textlink="">
          <xdr:nvSpPr>
            <xdr:cNvPr id="1278" name="Rectangle 20">
              <a:extLst>
                <a:ext uri="{FF2B5EF4-FFF2-40B4-BE49-F238E27FC236}">
                  <a16:creationId xmlns:a16="http://schemas.microsoft.com/office/drawing/2014/main" id="{00000000-0008-0000-0000-0000FE040000}"/>
                </a:ext>
              </a:extLst>
            </xdr:cNvPr>
            <xdr:cNvSpPr>
              <a:spLocks noChangeArrowheads="1"/>
            </xdr:cNvSpPr>
          </xdr:nvSpPr>
          <xdr:spPr bwMode="auto">
            <a:xfrm>
              <a:off x="934" y="1309"/>
              <a:ext cx="59" cy="30"/>
            </a:xfrm>
            <a:prstGeom prst="rect">
              <a:avLst/>
            </a:prstGeom>
            <a:noFill/>
            <a:ln w="12700">
              <a:solidFill>
                <a:srgbClr val="000000"/>
              </a:solidFill>
              <a:miter lim="800000"/>
              <a:headEnd/>
              <a:tailEnd/>
            </a:ln>
            <a:effectLst/>
          </xdr:spPr>
        </xdr:sp>
        <xdr:sp macro="" textlink="">
          <xdr:nvSpPr>
            <xdr:cNvPr id="1279" name="Line 21">
              <a:extLst>
                <a:ext uri="{FF2B5EF4-FFF2-40B4-BE49-F238E27FC236}">
                  <a16:creationId xmlns:a16="http://schemas.microsoft.com/office/drawing/2014/main" id="{00000000-0008-0000-0000-0000FF040000}"/>
                </a:ext>
              </a:extLst>
            </xdr:cNvPr>
            <xdr:cNvSpPr>
              <a:spLocks noChangeShapeType="1"/>
            </xdr:cNvSpPr>
          </xdr:nvSpPr>
          <xdr:spPr bwMode="auto">
            <a:xfrm flipV="1">
              <a:off x="601" y="769"/>
              <a:ext cx="52" cy="480"/>
            </a:xfrm>
            <a:prstGeom prst="line">
              <a:avLst/>
            </a:prstGeom>
            <a:noFill/>
            <a:ln w="12700">
              <a:solidFill>
                <a:srgbClr val="000000"/>
              </a:solidFill>
              <a:round/>
              <a:headEnd/>
              <a:tailEnd/>
            </a:ln>
            <a:effectLst/>
          </xdr:spPr>
        </xdr:sp>
        <xdr:sp macro="" textlink="">
          <xdr:nvSpPr>
            <xdr:cNvPr id="1280" name="Line 22">
              <a:extLst>
                <a:ext uri="{FF2B5EF4-FFF2-40B4-BE49-F238E27FC236}">
                  <a16:creationId xmlns:a16="http://schemas.microsoft.com/office/drawing/2014/main" id="{00000000-0008-0000-0000-000000050000}"/>
                </a:ext>
              </a:extLst>
            </xdr:cNvPr>
            <xdr:cNvSpPr>
              <a:spLocks noChangeShapeType="1"/>
            </xdr:cNvSpPr>
          </xdr:nvSpPr>
          <xdr:spPr bwMode="auto">
            <a:xfrm flipH="1" flipV="1">
              <a:off x="849" y="769"/>
              <a:ext cx="52" cy="485"/>
            </a:xfrm>
            <a:prstGeom prst="line">
              <a:avLst/>
            </a:prstGeom>
            <a:noFill/>
            <a:ln w="12700">
              <a:solidFill>
                <a:srgbClr val="000000"/>
              </a:solidFill>
              <a:round/>
              <a:headEnd/>
              <a:tailEnd/>
            </a:ln>
            <a:effectLst/>
          </xdr:spPr>
        </xdr:sp>
        <xdr:sp macro="" textlink="">
          <xdr:nvSpPr>
            <xdr:cNvPr id="1281" name="Line 23">
              <a:extLst>
                <a:ext uri="{FF2B5EF4-FFF2-40B4-BE49-F238E27FC236}">
                  <a16:creationId xmlns:a16="http://schemas.microsoft.com/office/drawing/2014/main" id="{00000000-0008-0000-0000-000001050000}"/>
                </a:ext>
              </a:extLst>
            </xdr:cNvPr>
            <xdr:cNvSpPr>
              <a:spLocks noChangeShapeType="1"/>
            </xdr:cNvSpPr>
          </xdr:nvSpPr>
          <xdr:spPr bwMode="auto">
            <a:xfrm>
              <a:off x="653" y="769"/>
              <a:ext cx="196" cy="0"/>
            </a:xfrm>
            <a:prstGeom prst="line">
              <a:avLst/>
            </a:prstGeom>
            <a:noFill/>
            <a:ln w="12700">
              <a:solidFill>
                <a:srgbClr val="000000"/>
              </a:solidFill>
              <a:round/>
              <a:headEnd/>
              <a:tailEnd/>
            </a:ln>
            <a:effectLst/>
          </xdr:spPr>
        </xdr:sp>
        <xdr:sp macro="" textlink="">
          <xdr:nvSpPr>
            <xdr:cNvPr id="1282" name="Rectangle 24">
              <a:extLst>
                <a:ext uri="{FF2B5EF4-FFF2-40B4-BE49-F238E27FC236}">
                  <a16:creationId xmlns:a16="http://schemas.microsoft.com/office/drawing/2014/main" id="{00000000-0008-0000-0000-000002050000}"/>
                </a:ext>
              </a:extLst>
            </xdr:cNvPr>
            <xdr:cNvSpPr>
              <a:spLocks noChangeArrowheads="1"/>
            </xdr:cNvSpPr>
          </xdr:nvSpPr>
          <xdr:spPr bwMode="auto">
            <a:xfrm>
              <a:off x="1521" y="1084"/>
              <a:ext cx="53" cy="45"/>
            </a:xfrm>
            <a:prstGeom prst="rect">
              <a:avLst/>
            </a:prstGeom>
            <a:solidFill>
              <a:srgbClr val="FFFFFF"/>
            </a:solidFill>
            <a:ln w="12700">
              <a:solidFill>
                <a:srgbClr val="000000"/>
              </a:solidFill>
              <a:miter lim="800000"/>
              <a:headEnd/>
              <a:tailEnd/>
            </a:ln>
            <a:effectLst/>
          </xdr:spPr>
        </xdr:sp>
      </xdr:grpSp>
      <xdr:grpSp>
        <xdr:nvGrpSpPr>
          <xdr:cNvPr id="1242" name="Group 25">
            <a:extLst>
              <a:ext uri="{FF2B5EF4-FFF2-40B4-BE49-F238E27FC236}">
                <a16:creationId xmlns:a16="http://schemas.microsoft.com/office/drawing/2014/main" id="{00000000-0008-0000-0000-0000DA040000}"/>
              </a:ext>
            </a:extLst>
          </xdr:cNvPr>
          <xdr:cNvGrpSpPr>
            <a:grpSpLocks/>
          </xdr:cNvGrpSpPr>
        </xdr:nvGrpSpPr>
        <xdr:grpSpPr bwMode="auto">
          <a:xfrm>
            <a:off x="5" y="252"/>
            <a:ext cx="1638" cy="144"/>
            <a:chOff x="216" y="1523"/>
            <a:chExt cx="9516" cy="595"/>
          </a:xfrm>
        </xdr:grpSpPr>
        <xdr:sp macro="" textlink="">
          <xdr:nvSpPr>
            <xdr:cNvPr id="1243" name="Line 26">
              <a:extLst>
                <a:ext uri="{FF2B5EF4-FFF2-40B4-BE49-F238E27FC236}">
                  <a16:creationId xmlns:a16="http://schemas.microsoft.com/office/drawing/2014/main" id="{00000000-0008-0000-0000-0000DB040000}"/>
                </a:ext>
              </a:extLst>
            </xdr:cNvPr>
            <xdr:cNvSpPr>
              <a:spLocks noChangeShapeType="1"/>
            </xdr:cNvSpPr>
          </xdr:nvSpPr>
          <xdr:spPr bwMode="auto">
            <a:xfrm>
              <a:off x="777" y="2113"/>
              <a:ext cx="8590" cy="0"/>
            </a:xfrm>
            <a:prstGeom prst="line">
              <a:avLst/>
            </a:prstGeom>
            <a:noFill/>
            <a:ln w="12700">
              <a:solidFill>
                <a:srgbClr val="000000"/>
              </a:solidFill>
              <a:round/>
              <a:headEnd/>
              <a:tailEnd/>
            </a:ln>
            <a:effectLst/>
          </xdr:spPr>
        </xdr:sp>
        <xdr:sp macro="" textlink="">
          <xdr:nvSpPr>
            <xdr:cNvPr id="1244" name="Line 27">
              <a:extLst>
                <a:ext uri="{FF2B5EF4-FFF2-40B4-BE49-F238E27FC236}">
                  <a16:creationId xmlns:a16="http://schemas.microsoft.com/office/drawing/2014/main" id="{00000000-0008-0000-0000-0000DC040000}"/>
                </a:ext>
              </a:extLst>
            </xdr:cNvPr>
            <xdr:cNvSpPr>
              <a:spLocks noChangeShapeType="1"/>
            </xdr:cNvSpPr>
          </xdr:nvSpPr>
          <xdr:spPr bwMode="auto">
            <a:xfrm>
              <a:off x="216" y="1593"/>
              <a:ext cx="8785" cy="0"/>
            </a:xfrm>
            <a:prstGeom prst="line">
              <a:avLst/>
            </a:prstGeom>
            <a:noFill/>
            <a:ln w="12700">
              <a:solidFill>
                <a:srgbClr val="000000"/>
              </a:solidFill>
              <a:round/>
              <a:headEnd/>
              <a:tailEnd/>
            </a:ln>
            <a:effectLst/>
          </xdr:spPr>
        </xdr:sp>
        <xdr:sp macro="" textlink="">
          <xdr:nvSpPr>
            <xdr:cNvPr id="1245" name="Line 28">
              <a:extLst>
                <a:ext uri="{FF2B5EF4-FFF2-40B4-BE49-F238E27FC236}">
                  <a16:creationId xmlns:a16="http://schemas.microsoft.com/office/drawing/2014/main" id="{00000000-0008-0000-0000-0000DD040000}"/>
                </a:ext>
              </a:extLst>
            </xdr:cNvPr>
            <xdr:cNvSpPr>
              <a:spLocks noChangeShapeType="1"/>
            </xdr:cNvSpPr>
          </xdr:nvSpPr>
          <xdr:spPr bwMode="auto">
            <a:xfrm flipV="1">
              <a:off x="8994" y="1523"/>
              <a:ext cx="647" cy="5"/>
            </a:xfrm>
            <a:prstGeom prst="line">
              <a:avLst/>
            </a:prstGeom>
            <a:noFill/>
            <a:ln w="12700">
              <a:solidFill>
                <a:srgbClr val="000000"/>
              </a:solidFill>
              <a:round/>
              <a:headEnd/>
              <a:tailEnd/>
            </a:ln>
            <a:effectLst/>
          </xdr:spPr>
        </xdr:sp>
        <xdr:sp macro="" textlink="">
          <xdr:nvSpPr>
            <xdr:cNvPr id="1246" name="Line 29">
              <a:extLst>
                <a:ext uri="{FF2B5EF4-FFF2-40B4-BE49-F238E27FC236}">
                  <a16:creationId xmlns:a16="http://schemas.microsoft.com/office/drawing/2014/main" id="{00000000-0008-0000-0000-0000DE040000}"/>
                </a:ext>
              </a:extLst>
            </xdr:cNvPr>
            <xdr:cNvSpPr>
              <a:spLocks noChangeShapeType="1"/>
            </xdr:cNvSpPr>
          </xdr:nvSpPr>
          <xdr:spPr bwMode="auto">
            <a:xfrm flipH="1">
              <a:off x="9464" y="1523"/>
              <a:ext cx="170" cy="200"/>
            </a:xfrm>
            <a:prstGeom prst="line">
              <a:avLst/>
            </a:prstGeom>
            <a:noFill/>
            <a:ln w="12700">
              <a:solidFill>
                <a:srgbClr val="000000"/>
              </a:solidFill>
              <a:round/>
              <a:headEnd/>
              <a:tailEnd/>
            </a:ln>
            <a:effectLst/>
          </xdr:spPr>
        </xdr:sp>
        <xdr:sp macro="" textlink="">
          <xdr:nvSpPr>
            <xdr:cNvPr id="1247" name="Line 30">
              <a:extLst>
                <a:ext uri="{FF2B5EF4-FFF2-40B4-BE49-F238E27FC236}">
                  <a16:creationId xmlns:a16="http://schemas.microsoft.com/office/drawing/2014/main" id="{00000000-0008-0000-0000-0000DF040000}"/>
                </a:ext>
              </a:extLst>
            </xdr:cNvPr>
            <xdr:cNvSpPr>
              <a:spLocks noChangeShapeType="1"/>
            </xdr:cNvSpPr>
          </xdr:nvSpPr>
          <xdr:spPr bwMode="auto">
            <a:xfrm>
              <a:off x="9458" y="1718"/>
              <a:ext cx="215" cy="130"/>
            </a:xfrm>
            <a:prstGeom prst="line">
              <a:avLst/>
            </a:prstGeom>
            <a:noFill/>
            <a:ln w="12700">
              <a:solidFill>
                <a:srgbClr val="000000"/>
              </a:solidFill>
              <a:round/>
              <a:headEnd/>
              <a:tailEnd/>
            </a:ln>
            <a:effectLst/>
          </xdr:spPr>
        </xdr:sp>
        <xdr:sp macro="" textlink="">
          <xdr:nvSpPr>
            <xdr:cNvPr id="1248" name="Arc 31">
              <a:extLst>
                <a:ext uri="{FF2B5EF4-FFF2-40B4-BE49-F238E27FC236}">
                  <a16:creationId xmlns:a16="http://schemas.microsoft.com/office/drawing/2014/main" id="{00000000-0008-0000-0000-0000E0040000}"/>
                </a:ext>
              </a:extLst>
            </xdr:cNvPr>
            <xdr:cNvSpPr>
              <a:spLocks/>
            </xdr:cNvSpPr>
          </xdr:nvSpPr>
          <xdr:spPr bwMode="auto">
            <a:xfrm>
              <a:off x="9367" y="1978"/>
              <a:ext cx="365" cy="130"/>
            </a:xfrm>
            <a:custGeom>
              <a:avLst/>
              <a:gdLst>
                <a:gd name="T0" fmla="*/ 365 w 21600"/>
                <a:gd name="T1" fmla="*/ 0 h 21600"/>
                <a:gd name="T2" fmla="*/ 0 w 21600"/>
                <a:gd name="T3" fmla="*/ 130 h 21600"/>
                <a:gd name="T4" fmla="*/ 0 w 21600"/>
                <a:gd name="T5" fmla="*/ 0 h 21600"/>
                <a:gd name="T6" fmla="*/ 0 60000 65536"/>
                <a:gd name="T7" fmla="*/ 0 60000 65536"/>
                <a:gd name="T8" fmla="*/ 0 60000 65536"/>
              </a:gdLst>
              <a:ahLst/>
              <a:cxnLst>
                <a:cxn ang="T6">
                  <a:pos x="T0" y="T1"/>
                </a:cxn>
                <a:cxn ang="T7">
                  <a:pos x="T2" y="T3"/>
                </a:cxn>
                <a:cxn ang="T8">
                  <a:pos x="T4" y="T5"/>
                </a:cxn>
              </a:cxnLst>
              <a:rect l="0" t="0" r="r" b="b"/>
              <a:pathLst>
                <a:path w="21600" h="21600" fill="none" extrusionOk="0">
                  <a:moveTo>
                    <a:pt x="21600" y="0"/>
                  </a:moveTo>
                  <a:cubicBezTo>
                    <a:pt x="21600" y="11929"/>
                    <a:pt x="11929" y="21599"/>
                    <a:pt x="0" y="21600"/>
                  </a:cubicBezTo>
                </a:path>
                <a:path w="21600" h="21600" stroke="0" extrusionOk="0">
                  <a:moveTo>
                    <a:pt x="21600" y="0"/>
                  </a:moveTo>
                  <a:cubicBezTo>
                    <a:pt x="21600" y="11929"/>
                    <a:pt x="11929" y="21599"/>
                    <a:pt x="0" y="21600"/>
                  </a:cubicBezTo>
                  <a:lnTo>
                    <a:pt x="0" y="0"/>
                  </a:lnTo>
                  <a:lnTo>
                    <a:pt x="21600" y="0"/>
                  </a:lnTo>
                  <a:close/>
                </a:path>
              </a:pathLst>
            </a:custGeom>
            <a:noFill/>
            <a:ln w="12700" cap="rnd">
              <a:solidFill>
                <a:srgbClr val="000000"/>
              </a:solidFill>
              <a:round/>
              <a:headEnd/>
              <a:tailEnd/>
            </a:ln>
            <a:effectLst/>
          </xdr:spPr>
        </xdr:sp>
        <xdr:sp macro="" textlink="">
          <xdr:nvSpPr>
            <xdr:cNvPr id="1249" name="Arc 32">
              <a:extLst>
                <a:ext uri="{FF2B5EF4-FFF2-40B4-BE49-F238E27FC236}">
                  <a16:creationId xmlns:a16="http://schemas.microsoft.com/office/drawing/2014/main" id="{00000000-0008-0000-0000-0000E1040000}"/>
                </a:ext>
              </a:extLst>
            </xdr:cNvPr>
            <xdr:cNvSpPr>
              <a:spLocks/>
            </xdr:cNvSpPr>
          </xdr:nvSpPr>
          <xdr:spPr bwMode="auto">
            <a:xfrm>
              <a:off x="9667" y="1843"/>
              <a:ext cx="65" cy="140"/>
            </a:xfrm>
            <a:custGeom>
              <a:avLst/>
              <a:gdLst>
                <a:gd name="T0" fmla="*/ 0 w 21600"/>
                <a:gd name="T1" fmla="*/ 0 h 21600"/>
                <a:gd name="T2" fmla="*/ 65 w 21600"/>
                <a:gd name="T3" fmla="*/ 140 h 21600"/>
                <a:gd name="T4" fmla="*/ 0 w 21600"/>
                <a:gd name="T5" fmla="*/ 140 h 21600"/>
                <a:gd name="T6" fmla="*/ 0 60000 65536"/>
                <a:gd name="T7" fmla="*/ 0 60000 65536"/>
                <a:gd name="T8" fmla="*/ 0 60000 65536"/>
              </a:gdLst>
              <a:ahLst/>
              <a:cxnLst>
                <a:cxn ang="T6">
                  <a:pos x="T0" y="T1"/>
                </a:cxn>
                <a:cxn ang="T7">
                  <a:pos x="T2" y="T3"/>
                </a:cxn>
                <a:cxn ang="T8">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lnTo>
                    <a:pt x="-1" y="0"/>
                  </a:lnTo>
                  <a:close/>
                </a:path>
              </a:pathLst>
            </a:custGeom>
            <a:noFill/>
            <a:ln w="12700" cap="rnd">
              <a:solidFill>
                <a:srgbClr val="000000"/>
              </a:solidFill>
              <a:round/>
              <a:headEnd/>
              <a:tailEnd/>
            </a:ln>
            <a:effectLst/>
          </xdr:spPr>
        </xdr:sp>
        <xdr:sp macro="" textlink="">
          <xdr:nvSpPr>
            <xdr:cNvPr id="1250" name="Arc 33">
              <a:extLst>
                <a:ext uri="{FF2B5EF4-FFF2-40B4-BE49-F238E27FC236}">
                  <a16:creationId xmlns:a16="http://schemas.microsoft.com/office/drawing/2014/main" id="{00000000-0008-0000-0000-0000E2040000}"/>
                </a:ext>
              </a:extLst>
            </xdr:cNvPr>
            <xdr:cNvSpPr>
              <a:spLocks/>
            </xdr:cNvSpPr>
          </xdr:nvSpPr>
          <xdr:spPr bwMode="auto">
            <a:xfrm>
              <a:off x="634" y="2018"/>
              <a:ext cx="137" cy="95"/>
            </a:xfrm>
            <a:custGeom>
              <a:avLst/>
              <a:gdLst>
                <a:gd name="T0" fmla="*/ 137 w 21600"/>
                <a:gd name="T1" fmla="*/ 95 h 21600"/>
                <a:gd name="T2" fmla="*/ 0 w 21600"/>
                <a:gd name="T3" fmla="*/ 0 h 21600"/>
                <a:gd name="T4" fmla="*/ 137 w 21600"/>
                <a:gd name="T5" fmla="*/ 0 h 21600"/>
                <a:gd name="T6" fmla="*/ 0 60000 65536"/>
                <a:gd name="T7" fmla="*/ 0 60000 65536"/>
                <a:gd name="T8" fmla="*/ 0 60000 65536"/>
              </a:gdLst>
              <a:ahLst/>
              <a:cxnLst>
                <a:cxn ang="T6">
                  <a:pos x="T0" y="T1"/>
                </a:cxn>
                <a:cxn ang="T7">
                  <a:pos x="T2" y="T3"/>
                </a:cxn>
                <a:cxn ang="T8">
                  <a:pos x="T4" y="T5"/>
                </a:cxn>
              </a:cxnLst>
              <a:rect l="0" t="0" r="r" b="b"/>
              <a:pathLst>
                <a:path w="21600" h="21600" fill="none" extrusionOk="0">
                  <a:moveTo>
                    <a:pt x="21600" y="21600"/>
                  </a:moveTo>
                  <a:cubicBezTo>
                    <a:pt x="9670" y="21600"/>
                    <a:pt x="0" y="11929"/>
                    <a:pt x="0" y="0"/>
                  </a:cubicBezTo>
                </a:path>
                <a:path w="21600" h="21600" stroke="0" extrusionOk="0">
                  <a:moveTo>
                    <a:pt x="21600" y="21600"/>
                  </a:moveTo>
                  <a:cubicBezTo>
                    <a:pt x="9670" y="21600"/>
                    <a:pt x="0" y="11929"/>
                    <a:pt x="0" y="0"/>
                  </a:cubicBezTo>
                  <a:lnTo>
                    <a:pt x="21600" y="0"/>
                  </a:lnTo>
                  <a:lnTo>
                    <a:pt x="21600" y="21600"/>
                  </a:lnTo>
                  <a:close/>
                </a:path>
              </a:pathLst>
            </a:custGeom>
            <a:noFill/>
            <a:ln w="12700" cap="rnd">
              <a:solidFill>
                <a:srgbClr val="000000"/>
              </a:solidFill>
              <a:round/>
              <a:headEnd/>
              <a:tailEnd/>
            </a:ln>
            <a:effectLst/>
          </xdr:spPr>
        </xdr:sp>
        <xdr:sp macro="" textlink="">
          <xdr:nvSpPr>
            <xdr:cNvPr id="1251" name="Oval 34">
              <a:extLst>
                <a:ext uri="{FF2B5EF4-FFF2-40B4-BE49-F238E27FC236}">
                  <a16:creationId xmlns:a16="http://schemas.microsoft.com/office/drawing/2014/main" id="{00000000-0008-0000-0000-0000E3040000}"/>
                </a:ext>
              </a:extLst>
            </xdr:cNvPr>
            <xdr:cNvSpPr>
              <a:spLocks noChangeArrowheads="1"/>
            </xdr:cNvSpPr>
          </xdr:nvSpPr>
          <xdr:spPr bwMode="auto">
            <a:xfrm>
              <a:off x="542" y="2008"/>
              <a:ext cx="85" cy="10"/>
            </a:xfrm>
            <a:prstGeom prst="ellipse">
              <a:avLst/>
            </a:prstGeom>
            <a:solidFill>
              <a:srgbClr val="FFFFFF"/>
            </a:solidFill>
            <a:ln w="12700">
              <a:solidFill>
                <a:srgbClr val="000000"/>
              </a:solidFill>
              <a:round/>
              <a:headEnd/>
              <a:tailEnd/>
            </a:ln>
            <a:effectLst/>
          </xdr:spPr>
        </xdr:sp>
        <xdr:grpSp>
          <xdr:nvGrpSpPr>
            <xdr:cNvPr id="1252" name="Group 35">
              <a:extLst>
                <a:ext uri="{FF2B5EF4-FFF2-40B4-BE49-F238E27FC236}">
                  <a16:creationId xmlns:a16="http://schemas.microsoft.com/office/drawing/2014/main" id="{00000000-0008-0000-0000-0000E4040000}"/>
                </a:ext>
              </a:extLst>
            </xdr:cNvPr>
            <xdr:cNvGrpSpPr>
              <a:grpSpLocks/>
            </xdr:cNvGrpSpPr>
          </xdr:nvGrpSpPr>
          <xdr:grpSpPr bwMode="auto">
            <a:xfrm>
              <a:off x="549" y="2018"/>
              <a:ext cx="52" cy="100"/>
              <a:chOff x="1132" y="2574"/>
              <a:chExt cx="28" cy="72"/>
            </a:xfrm>
          </xdr:grpSpPr>
          <xdr:sp macro="" textlink="">
            <xdr:nvSpPr>
              <xdr:cNvPr id="1270" name="Arc 36">
                <a:extLst>
                  <a:ext uri="{FF2B5EF4-FFF2-40B4-BE49-F238E27FC236}">
                    <a16:creationId xmlns:a16="http://schemas.microsoft.com/office/drawing/2014/main" id="{00000000-0008-0000-0000-0000F6040000}"/>
                  </a:ext>
                </a:extLst>
              </xdr:cNvPr>
              <xdr:cNvSpPr>
                <a:spLocks/>
              </xdr:cNvSpPr>
            </xdr:nvSpPr>
            <xdr:spPr bwMode="auto">
              <a:xfrm>
                <a:off x="1132" y="2574"/>
                <a:ext cx="16" cy="72"/>
              </a:xfrm>
              <a:custGeom>
                <a:avLst/>
                <a:gdLst>
                  <a:gd name="T0" fmla="*/ 16 w 21600"/>
                  <a:gd name="T1" fmla="*/ 72 h 21600"/>
                  <a:gd name="T2" fmla="*/ 0 w 21600"/>
                  <a:gd name="T3" fmla="*/ 0 h 21600"/>
                  <a:gd name="T4" fmla="*/ 16 w 21600"/>
                  <a:gd name="T5" fmla="*/ 0 h 21600"/>
                  <a:gd name="T6" fmla="*/ 0 60000 65536"/>
                  <a:gd name="T7" fmla="*/ 0 60000 65536"/>
                  <a:gd name="T8" fmla="*/ 0 60000 65536"/>
                </a:gdLst>
                <a:ahLst/>
                <a:cxnLst>
                  <a:cxn ang="T6">
                    <a:pos x="T0" y="T1"/>
                  </a:cxn>
                  <a:cxn ang="T7">
                    <a:pos x="T2" y="T3"/>
                  </a:cxn>
                  <a:cxn ang="T8">
                    <a:pos x="T4" y="T5"/>
                  </a:cxn>
                </a:cxnLst>
                <a:rect l="0" t="0" r="r" b="b"/>
                <a:pathLst>
                  <a:path w="21600" h="21600" fill="none" extrusionOk="0">
                    <a:moveTo>
                      <a:pt x="21600" y="21600"/>
                    </a:moveTo>
                    <a:cubicBezTo>
                      <a:pt x="9670" y="21600"/>
                      <a:pt x="0" y="11929"/>
                      <a:pt x="0" y="0"/>
                    </a:cubicBezTo>
                  </a:path>
                  <a:path w="21600" h="21600" stroke="0" extrusionOk="0">
                    <a:moveTo>
                      <a:pt x="21600" y="21600"/>
                    </a:moveTo>
                    <a:cubicBezTo>
                      <a:pt x="9670" y="21600"/>
                      <a:pt x="0" y="11929"/>
                      <a:pt x="0" y="0"/>
                    </a:cubicBezTo>
                    <a:lnTo>
                      <a:pt x="21600" y="0"/>
                    </a:lnTo>
                    <a:lnTo>
                      <a:pt x="21600" y="21600"/>
                    </a:lnTo>
                    <a:close/>
                  </a:path>
                </a:pathLst>
              </a:custGeom>
              <a:noFill/>
              <a:ln w="12700" cap="rnd">
                <a:solidFill>
                  <a:srgbClr val="000000"/>
                </a:solidFill>
                <a:round/>
                <a:headEnd/>
                <a:tailEnd/>
              </a:ln>
              <a:effectLst/>
            </xdr:spPr>
          </xdr:sp>
          <xdr:sp macro="" textlink="">
            <xdr:nvSpPr>
              <xdr:cNvPr id="1271" name="Arc 37">
                <a:extLst>
                  <a:ext uri="{FF2B5EF4-FFF2-40B4-BE49-F238E27FC236}">
                    <a16:creationId xmlns:a16="http://schemas.microsoft.com/office/drawing/2014/main" id="{00000000-0008-0000-0000-0000F7040000}"/>
                  </a:ext>
                </a:extLst>
              </xdr:cNvPr>
              <xdr:cNvSpPr>
                <a:spLocks/>
              </xdr:cNvSpPr>
            </xdr:nvSpPr>
            <xdr:spPr bwMode="auto">
              <a:xfrm>
                <a:off x="1144" y="2576"/>
                <a:ext cx="16" cy="70"/>
              </a:xfrm>
              <a:custGeom>
                <a:avLst/>
                <a:gdLst>
                  <a:gd name="T0" fmla="*/ 16 w 21600"/>
                  <a:gd name="T1" fmla="*/ 0 h 21600"/>
                  <a:gd name="T2" fmla="*/ 0 w 21600"/>
                  <a:gd name="T3" fmla="*/ 70 h 21600"/>
                  <a:gd name="T4" fmla="*/ 0 w 21600"/>
                  <a:gd name="T5" fmla="*/ 0 h 21600"/>
                  <a:gd name="T6" fmla="*/ 0 60000 65536"/>
                  <a:gd name="T7" fmla="*/ 0 60000 65536"/>
                  <a:gd name="T8" fmla="*/ 0 60000 65536"/>
                </a:gdLst>
                <a:ahLst/>
                <a:cxnLst>
                  <a:cxn ang="T6">
                    <a:pos x="T0" y="T1"/>
                  </a:cxn>
                  <a:cxn ang="T7">
                    <a:pos x="T2" y="T3"/>
                  </a:cxn>
                  <a:cxn ang="T8">
                    <a:pos x="T4" y="T5"/>
                  </a:cxn>
                </a:cxnLst>
                <a:rect l="0" t="0" r="r" b="b"/>
                <a:pathLst>
                  <a:path w="21600" h="21600" fill="none" extrusionOk="0">
                    <a:moveTo>
                      <a:pt x="21600" y="0"/>
                    </a:moveTo>
                    <a:cubicBezTo>
                      <a:pt x="21600" y="11929"/>
                      <a:pt x="11929" y="21599"/>
                      <a:pt x="0" y="21600"/>
                    </a:cubicBezTo>
                  </a:path>
                  <a:path w="21600" h="21600" stroke="0" extrusionOk="0">
                    <a:moveTo>
                      <a:pt x="21600" y="0"/>
                    </a:moveTo>
                    <a:cubicBezTo>
                      <a:pt x="21600" y="11929"/>
                      <a:pt x="11929" y="21599"/>
                      <a:pt x="0" y="21600"/>
                    </a:cubicBezTo>
                    <a:lnTo>
                      <a:pt x="0" y="0"/>
                    </a:lnTo>
                    <a:lnTo>
                      <a:pt x="21600" y="0"/>
                    </a:lnTo>
                    <a:close/>
                  </a:path>
                </a:pathLst>
              </a:custGeom>
              <a:noFill/>
              <a:ln w="12700" cap="rnd">
                <a:solidFill>
                  <a:srgbClr val="000000"/>
                </a:solidFill>
                <a:round/>
                <a:headEnd/>
                <a:tailEnd/>
              </a:ln>
              <a:effectLst/>
            </xdr:spPr>
          </xdr:sp>
        </xdr:grpSp>
        <xdr:grpSp>
          <xdr:nvGrpSpPr>
            <xdr:cNvPr id="1253" name="Group 38">
              <a:extLst>
                <a:ext uri="{FF2B5EF4-FFF2-40B4-BE49-F238E27FC236}">
                  <a16:creationId xmlns:a16="http://schemas.microsoft.com/office/drawing/2014/main" id="{00000000-0008-0000-0000-0000E5040000}"/>
                </a:ext>
              </a:extLst>
            </xdr:cNvPr>
            <xdr:cNvGrpSpPr>
              <a:grpSpLocks/>
            </xdr:cNvGrpSpPr>
          </xdr:nvGrpSpPr>
          <xdr:grpSpPr bwMode="auto">
            <a:xfrm>
              <a:off x="549" y="1898"/>
              <a:ext cx="52" cy="95"/>
              <a:chOff x="1133" y="2484"/>
              <a:chExt cx="28" cy="72"/>
            </a:xfrm>
          </xdr:grpSpPr>
          <xdr:sp macro="" textlink="">
            <xdr:nvSpPr>
              <xdr:cNvPr id="1268" name="Arc 39">
                <a:extLst>
                  <a:ext uri="{FF2B5EF4-FFF2-40B4-BE49-F238E27FC236}">
                    <a16:creationId xmlns:a16="http://schemas.microsoft.com/office/drawing/2014/main" id="{00000000-0008-0000-0000-0000F4040000}"/>
                  </a:ext>
                </a:extLst>
              </xdr:cNvPr>
              <xdr:cNvSpPr>
                <a:spLocks/>
              </xdr:cNvSpPr>
            </xdr:nvSpPr>
            <xdr:spPr bwMode="auto">
              <a:xfrm rot="10800000">
                <a:off x="1133" y="2484"/>
                <a:ext cx="16" cy="72"/>
              </a:xfrm>
              <a:custGeom>
                <a:avLst/>
                <a:gdLst>
                  <a:gd name="T0" fmla="*/ 16 w 21600"/>
                  <a:gd name="T1" fmla="*/ 0 h 21600"/>
                  <a:gd name="T2" fmla="*/ 0 w 21600"/>
                  <a:gd name="T3" fmla="*/ 72 h 21600"/>
                  <a:gd name="T4" fmla="*/ 0 w 21600"/>
                  <a:gd name="T5" fmla="*/ 0 h 21600"/>
                  <a:gd name="T6" fmla="*/ 0 60000 65536"/>
                  <a:gd name="T7" fmla="*/ 0 60000 65536"/>
                  <a:gd name="T8" fmla="*/ 0 60000 65536"/>
                </a:gdLst>
                <a:ahLst/>
                <a:cxnLst>
                  <a:cxn ang="T6">
                    <a:pos x="T0" y="T1"/>
                  </a:cxn>
                  <a:cxn ang="T7">
                    <a:pos x="T2" y="T3"/>
                  </a:cxn>
                  <a:cxn ang="T8">
                    <a:pos x="T4" y="T5"/>
                  </a:cxn>
                </a:cxnLst>
                <a:rect l="0" t="0" r="r" b="b"/>
                <a:pathLst>
                  <a:path w="21600" h="21600" fill="none" extrusionOk="0">
                    <a:moveTo>
                      <a:pt x="21600" y="0"/>
                    </a:moveTo>
                    <a:cubicBezTo>
                      <a:pt x="21600" y="11929"/>
                      <a:pt x="11929" y="21599"/>
                      <a:pt x="0" y="21600"/>
                    </a:cubicBezTo>
                  </a:path>
                  <a:path w="21600" h="21600" stroke="0" extrusionOk="0">
                    <a:moveTo>
                      <a:pt x="21600" y="0"/>
                    </a:moveTo>
                    <a:cubicBezTo>
                      <a:pt x="21600" y="11929"/>
                      <a:pt x="11929" y="21599"/>
                      <a:pt x="0" y="21600"/>
                    </a:cubicBezTo>
                    <a:lnTo>
                      <a:pt x="0" y="0"/>
                    </a:lnTo>
                    <a:lnTo>
                      <a:pt x="21600" y="0"/>
                    </a:lnTo>
                    <a:close/>
                  </a:path>
                </a:pathLst>
              </a:custGeom>
              <a:noFill/>
              <a:ln w="12700" cap="rnd">
                <a:solidFill>
                  <a:srgbClr val="000000"/>
                </a:solidFill>
                <a:round/>
                <a:headEnd/>
                <a:tailEnd/>
              </a:ln>
              <a:effectLst/>
            </xdr:spPr>
          </xdr:sp>
          <xdr:sp macro="" textlink="">
            <xdr:nvSpPr>
              <xdr:cNvPr id="1269" name="Arc 40">
                <a:extLst>
                  <a:ext uri="{FF2B5EF4-FFF2-40B4-BE49-F238E27FC236}">
                    <a16:creationId xmlns:a16="http://schemas.microsoft.com/office/drawing/2014/main" id="{00000000-0008-0000-0000-0000F5040000}"/>
                  </a:ext>
                </a:extLst>
              </xdr:cNvPr>
              <xdr:cNvSpPr>
                <a:spLocks/>
              </xdr:cNvSpPr>
            </xdr:nvSpPr>
            <xdr:spPr bwMode="auto">
              <a:xfrm rot="10800000">
                <a:off x="1145" y="2484"/>
                <a:ext cx="16" cy="70"/>
              </a:xfrm>
              <a:custGeom>
                <a:avLst/>
                <a:gdLst>
                  <a:gd name="T0" fmla="*/ 16 w 21600"/>
                  <a:gd name="T1" fmla="*/ 70 h 21600"/>
                  <a:gd name="T2" fmla="*/ 0 w 21600"/>
                  <a:gd name="T3" fmla="*/ 0 h 21600"/>
                  <a:gd name="T4" fmla="*/ 16 w 21600"/>
                  <a:gd name="T5" fmla="*/ 0 h 21600"/>
                  <a:gd name="T6" fmla="*/ 0 60000 65536"/>
                  <a:gd name="T7" fmla="*/ 0 60000 65536"/>
                  <a:gd name="T8" fmla="*/ 0 60000 65536"/>
                </a:gdLst>
                <a:ahLst/>
                <a:cxnLst>
                  <a:cxn ang="T6">
                    <a:pos x="T0" y="T1"/>
                  </a:cxn>
                  <a:cxn ang="T7">
                    <a:pos x="T2" y="T3"/>
                  </a:cxn>
                  <a:cxn ang="T8">
                    <a:pos x="T4" y="T5"/>
                  </a:cxn>
                </a:cxnLst>
                <a:rect l="0" t="0" r="r" b="b"/>
                <a:pathLst>
                  <a:path w="21600" h="21600" fill="none" extrusionOk="0">
                    <a:moveTo>
                      <a:pt x="21600" y="21600"/>
                    </a:moveTo>
                    <a:cubicBezTo>
                      <a:pt x="9670" y="21600"/>
                      <a:pt x="0" y="11929"/>
                      <a:pt x="0" y="0"/>
                    </a:cubicBezTo>
                  </a:path>
                  <a:path w="21600" h="21600" stroke="0" extrusionOk="0">
                    <a:moveTo>
                      <a:pt x="21600" y="21600"/>
                    </a:moveTo>
                    <a:cubicBezTo>
                      <a:pt x="9670" y="21600"/>
                      <a:pt x="0" y="11929"/>
                      <a:pt x="0" y="0"/>
                    </a:cubicBezTo>
                    <a:lnTo>
                      <a:pt x="21600" y="0"/>
                    </a:lnTo>
                    <a:lnTo>
                      <a:pt x="21600" y="21600"/>
                    </a:lnTo>
                    <a:close/>
                  </a:path>
                </a:pathLst>
              </a:custGeom>
              <a:noFill/>
              <a:ln w="12700" cap="rnd">
                <a:solidFill>
                  <a:srgbClr val="000000"/>
                </a:solidFill>
                <a:round/>
                <a:headEnd/>
                <a:tailEnd/>
              </a:ln>
              <a:effectLst/>
            </xdr:spPr>
          </xdr:sp>
        </xdr:grpSp>
        <xdr:sp macro="" textlink="">
          <xdr:nvSpPr>
            <xdr:cNvPr id="1254" name="Line 41">
              <a:extLst>
                <a:ext uri="{FF2B5EF4-FFF2-40B4-BE49-F238E27FC236}">
                  <a16:creationId xmlns:a16="http://schemas.microsoft.com/office/drawing/2014/main" id="{00000000-0008-0000-0000-0000E6040000}"/>
                </a:ext>
              </a:extLst>
            </xdr:cNvPr>
            <xdr:cNvSpPr>
              <a:spLocks noChangeShapeType="1"/>
            </xdr:cNvSpPr>
          </xdr:nvSpPr>
          <xdr:spPr bwMode="auto">
            <a:xfrm>
              <a:off x="216" y="1593"/>
              <a:ext cx="0" cy="125"/>
            </a:xfrm>
            <a:prstGeom prst="line">
              <a:avLst/>
            </a:prstGeom>
            <a:noFill/>
            <a:ln w="12700">
              <a:solidFill>
                <a:srgbClr val="000000"/>
              </a:solidFill>
              <a:round/>
              <a:headEnd/>
              <a:tailEnd/>
            </a:ln>
            <a:effectLst/>
          </xdr:spPr>
        </xdr:sp>
        <xdr:sp macro="" textlink="">
          <xdr:nvSpPr>
            <xdr:cNvPr id="1255" name="Line 42">
              <a:extLst>
                <a:ext uri="{FF2B5EF4-FFF2-40B4-BE49-F238E27FC236}">
                  <a16:creationId xmlns:a16="http://schemas.microsoft.com/office/drawing/2014/main" id="{00000000-0008-0000-0000-0000E7040000}"/>
                </a:ext>
              </a:extLst>
            </xdr:cNvPr>
            <xdr:cNvSpPr>
              <a:spLocks noChangeShapeType="1"/>
            </xdr:cNvSpPr>
          </xdr:nvSpPr>
          <xdr:spPr bwMode="auto">
            <a:xfrm>
              <a:off x="216" y="1718"/>
              <a:ext cx="587" cy="135"/>
            </a:xfrm>
            <a:prstGeom prst="line">
              <a:avLst/>
            </a:prstGeom>
            <a:noFill/>
            <a:ln w="12700">
              <a:solidFill>
                <a:srgbClr val="000000"/>
              </a:solidFill>
              <a:round/>
              <a:headEnd/>
              <a:tailEnd/>
            </a:ln>
            <a:effectLst/>
          </xdr:spPr>
        </xdr:sp>
        <xdr:sp macro="" textlink="">
          <xdr:nvSpPr>
            <xdr:cNvPr id="1256" name="Arc 43">
              <a:extLst>
                <a:ext uri="{FF2B5EF4-FFF2-40B4-BE49-F238E27FC236}">
                  <a16:creationId xmlns:a16="http://schemas.microsoft.com/office/drawing/2014/main" id="{00000000-0008-0000-0000-0000E8040000}"/>
                </a:ext>
              </a:extLst>
            </xdr:cNvPr>
            <xdr:cNvSpPr>
              <a:spLocks/>
            </xdr:cNvSpPr>
          </xdr:nvSpPr>
          <xdr:spPr bwMode="auto">
            <a:xfrm>
              <a:off x="803" y="1853"/>
              <a:ext cx="53" cy="45"/>
            </a:xfrm>
            <a:custGeom>
              <a:avLst/>
              <a:gdLst>
                <a:gd name="T0" fmla="*/ 0 w 21600"/>
                <a:gd name="T1" fmla="*/ 0 h 21600"/>
                <a:gd name="T2" fmla="*/ 53 w 21600"/>
                <a:gd name="T3" fmla="*/ 45 h 21600"/>
                <a:gd name="T4" fmla="*/ 0 w 21600"/>
                <a:gd name="T5" fmla="*/ 45 h 21600"/>
                <a:gd name="T6" fmla="*/ 0 60000 65536"/>
                <a:gd name="T7" fmla="*/ 0 60000 65536"/>
                <a:gd name="T8" fmla="*/ 0 60000 65536"/>
              </a:gdLst>
              <a:ahLst/>
              <a:cxnLst>
                <a:cxn ang="T6">
                  <a:pos x="T0" y="T1"/>
                </a:cxn>
                <a:cxn ang="T7">
                  <a:pos x="T2" y="T3"/>
                </a:cxn>
                <a:cxn ang="T8">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lnTo>
                    <a:pt x="-1" y="0"/>
                  </a:lnTo>
                  <a:close/>
                </a:path>
              </a:pathLst>
            </a:custGeom>
            <a:noFill/>
            <a:ln w="12700" cap="rnd">
              <a:solidFill>
                <a:srgbClr val="000000"/>
              </a:solidFill>
              <a:round/>
              <a:headEnd/>
              <a:tailEnd/>
            </a:ln>
            <a:effectLst/>
          </xdr:spPr>
        </xdr:sp>
        <xdr:sp macro="" textlink="">
          <xdr:nvSpPr>
            <xdr:cNvPr id="1257" name="Arc 44">
              <a:extLst>
                <a:ext uri="{FF2B5EF4-FFF2-40B4-BE49-F238E27FC236}">
                  <a16:creationId xmlns:a16="http://schemas.microsoft.com/office/drawing/2014/main" id="{00000000-0008-0000-0000-0000E9040000}"/>
                </a:ext>
              </a:extLst>
            </xdr:cNvPr>
            <xdr:cNvSpPr>
              <a:spLocks/>
            </xdr:cNvSpPr>
          </xdr:nvSpPr>
          <xdr:spPr bwMode="auto">
            <a:xfrm>
              <a:off x="640" y="1898"/>
              <a:ext cx="209" cy="110"/>
            </a:xfrm>
            <a:custGeom>
              <a:avLst/>
              <a:gdLst>
                <a:gd name="T0" fmla="*/ 209 w 21600"/>
                <a:gd name="T1" fmla="*/ 0 h 21600"/>
                <a:gd name="T2" fmla="*/ 0 w 21600"/>
                <a:gd name="T3" fmla="*/ 110 h 21600"/>
                <a:gd name="T4" fmla="*/ 0 w 21600"/>
                <a:gd name="T5" fmla="*/ 0 h 21600"/>
                <a:gd name="T6" fmla="*/ 0 60000 65536"/>
                <a:gd name="T7" fmla="*/ 0 60000 65536"/>
                <a:gd name="T8" fmla="*/ 0 60000 65536"/>
              </a:gdLst>
              <a:ahLst/>
              <a:cxnLst>
                <a:cxn ang="T6">
                  <a:pos x="T0" y="T1"/>
                </a:cxn>
                <a:cxn ang="T7">
                  <a:pos x="T2" y="T3"/>
                </a:cxn>
                <a:cxn ang="T8">
                  <a:pos x="T4" y="T5"/>
                </a:cxn>
              </a:cxnLst>
              <a:rect l="0" t="0" r="r" b="b"/>
              <a:pathLst>
                <a:path w="21600" h="21600" fill="none" extrusionOk="0">
                  <a:moveTo>
                    <a:pt x="21600" y="0"/>
                  </a:moveTo>
                  <a:cubicBezTo>
                    <a:pt x="21600" y="11929"/>
                    <a:pt x="11929" y="21599"/>
                    <a:pt x="0" y="21600"/>
                  </a:cubicBezTo>
                </a:path>
                <a:path w="21600" h="21600" stroke="0" extrusionOk="0">
                  <a:moveTo>
                    <a:pt x="21600" y="0"/>
                  </a:moveTo>
                  <a:cubicBezTo>
                    <a:pt x="21600" y="11929"/>
                    <a:pt x="11929" y="21599"/>
                    <a:pt x="0" y="21600"/>
                  </a:cubicBezTo>
                  <a:lnTo>
                    <a:pt x="0" y="0"/>
                  </a:lnTo>
                  <a:lnTo>
                    <a:pt x="21600" y="0"/>
                  </a:lnTo>
                  <a:close/>
                </a:path>
              </a:pathLst>
            </a:custGeom>
            <a:noFill/>
            <a:ln w="12700" cap="rnd">
              <a:solidFill>
                <a:srgbClr val="000000"/>
              </a:solidFill>
              <a:round/>
              <a:headEnd/>
              <a:tailEnd/>
            </a:ln>
            <a:effectLst/>
          </xdr:spPr>
        </xdr:sp>
        <xdr:sp macro="" textlink="">
          <xdr:nvSpPr>
            <xdr:cNvPr id="1258" name="Line 45">
              <a:extLst>
                <a:ext uri="{FF2B5EF4-FFF2-40B4-BE49-F238E27FC236}">
                  <a16:creationId xmlns:a16="http://schemas.microsoft.com/office/drawing/2014/main" id="{00000000-0008-0000-0000-0000EA040000}"/>
                </a:ext>
              </a:extLst>
            </xdr:cNvPr>
            <xdr:cNvSpPr>
              <a:spLocks noChangeShapeType="1"/>
            </xdr:cNvSpPr>
          </xdr:nvSpPr>
          <xdr:spPr bwMode="auto">
            <a:xfrm>
              <a:off x="471" y="1783"/>
              <a:ext cx="0" cy="175"/>
            </a:xfrm>
            <a:prstGeom prst="line">
              <a:avLst/>
            </a:prstGeom>
            <a:noFill/>
            <a:ln w="12700">
              <a:solidFill>
                <a:srgbClr val="000000"/>
              </a:solidFill>
              <a:round/>
              <a:headEnd/>
              <a:tailEnd/>
            </a:ln>
            <a:effectLst/>
          </xdr:spPr>
        </xdr:sp>
        <xdr:sp macro="" textlink="">
          <xdr:nvSpPr>
            <xdr:cNvPr id="1259" name="Line 46">
              <a:extLst>
                <a:ext uri="{FF2B5EF4-FFF2-40B4-BE49-F238E27FC236}">
                  <a16:creationId xmlns:a16="http://schemas.microsoft.com/office/drawing/2014/main" id="{00000000-0008-0000-0000-0000EB040000}"/>
                </a:ext>
              </a:extLst>
            </xdr:cNvPr>
            <xdr:cNvSpPr>
              <a:spLocks noChangeShapeType="1"/>
            </xdr:cNvSpPr>
          </xdr:nvSpPr>
          <xdr:spPr bwMode="auto">
            <a:xfrm flipH="1">
              <a:off x="412" y="1953"/>
              <a:ext cx="59" cy="0"/>
            </a:xfrm>
            <a:prstGeom prst="line">
              <a:avLst/>
            </a:prstGeom>
            <a:noFill/>
            <a:ln w="12700">
              <a:solidFill>
                <a:srgbClr val="000000"/>
              </a:solidFill>
              <a:round/>
              <a:headEnd/>
              <a:tailEnd/>
            </a:ln>
            <a:effectLst/>
          </xdr:spPr>
        </xdr:sp>
        <xdr:sp macro="" textlink="">
          <xdr:nvSpPr>
            <xdr:cNvPr id="1260" name="Freeform 47">
              <a:extLst>
                <a:ext uri="{FF2B5EF4-FFF2-40B4-BE49-F238E27FC236}">
                  <a16:creationId xmlns:a16="http://schemas.microsoft.com/office/drawing/2014/main" id="{00000000-0008-0000-0000-0000EC040000}"/>
                </a:ext>
              </a:extLst>
            </xdr:cNvPr>
            <xdr:cNvSpPr>
              <a:spLocks/>
            </xdr:cNvSpPr>
          </xdr:nvSpPr>
          <xdr:spPr bwMode="auto">
            <a:xfrm>
              <a:off x="386" y="1943"/>
              <a:ext cx="32" cy="10"/>
            </a:xfrm>
            <a:custGeom>
              <a:avLst/>
              <a:gdLst>
                <a:gd name="T0" fmla="*/ 30 w 15"/>
                <a:gd name="T1" fmla="*/ 9 h 12"/>
                <a:gd name="T2" fmla="*/ 19 w 15"/>
                <a:gd name="T3" fmla="*/ 9 h 12"/>
                <a:gd name="T4" fmla="*/ 6 w 15"/>
                <a:gd name="T5" fmla="*/ 9 h 12"/>
                <a:gd name="T6" fmla="*/ 0 w 15"/>
                <a:gd name="T7" fmla="*/ 5 h 12"/>
                <a:gd name="T8" fmla="*/ 0 w 15"/>
                <a:gd name="T9" fmla="*/ 0 h 12"/>
                <a:gd name="T10" fmla="*/ 0 60000 65536"/>
                <a:gd name="T11" fmla="*/ 0 60000 65536"/>
                <a:gd name="T12" fmla="*/ 0 60000 65536"/>
                <a:gd name="T13" fmla="*/ 0 60000 65536"/>
                <a:gd name="T14" fmla="*/ 0 60000 65536"/>
              </a:gdLst>
              <a:ahLst/>
              <a:cxnLst>
                <a:cxn ang="T10">
                  <a:pos x="T0" y="T1"/>
                </a:cxn>
                <a:cxn ang="T11">
                  <a:pos x="T2" y="T3"/>
                </a:cxn>
                <a:cxn ang="T12">
                  <a:pos x="T4" y="T5"/>
                </a:cxn>
                <a:cxn ang="T13">
                  <a:pos x="T6" y="T7"/>
                </a:cxn>
                <a:cxn ang="T14">
                  <a:pos x="T8" y="T9"/>
                </a:cxn>
              </a:cxnLst>
              <a:rect l="0" t="0" r="r" b="b"/>
              <a:pathLst>
                <a:path w="15" h="12">
                  <a:moveTo>
                    <a:pt x="14" y="11"/>
                  </a:moveTo>
                  <a:lnTo>
                    <a:pt x="9" y="11"/>
                  </a:lnTo>
                  <a:lnTo>
                    <a:pt x="3" y="11"/>
                  </a:lnTo>
                  <a:lnTo>
                    <a:pt x="0" y="6"/>
                  </a:lnTo>
                  <a:lnTo>
                    <a:pt x="0" y="0"/>
                  </a:lnTo>
                </a:path>
              </a:pathLst>
            </a:custGeom>
            <a:noFill/>
            <a:ln w="12700" cap="rnd" cmpd="sng">
              <a:solidFill>
                <a:srgbClr val="000000"/>
              </a:solidFill>
              <a:prstDash val="solid"/>
              <a:round/>
              <a:headEnd type="none" w="med" len="med"/>
              <a:tailEnd type="none" w="med" len="med"/>
            </a:ln>
            <a:effectLst/>
          </xdr:spPr>
        </xdr:sp>
        <xdr:sp macro="" textlink="">
          <xdr:nvSpPr>
            <xdr:cNvPr id="1261" name="Line 48">
              <a:extLst>
                <a:ext uri="{FF2B5EF4-FFF2-40B4-BE49-F238E27FC236}">
                  <a16:creationId xmlns:a16="http://schemas.microsoft.com/office/drawing/2014/main" id="{00000000-0008-0000-0000-0000ED040000}"/>
                </a:ext>
              </a:extLst>
            </xdr:cNvPr>
            <xdr:cNvSpPr>
              <a:spLocks noChangeShapeType="1"/>
            </xdr:cNvSpPr>
          </xdr:nvSpPr>
          <xdr:spPr bwMode="auto">
            <a:xfrm>
              <a:off x="405" y="1933"/>
              <a:ext cx="13" cy="0"/>
            </a:xfrm>
            <a:prstGeom prst="line">
              <a:avLst/>
            </a:prstGeom>
            <a:noFill/>
            <a:ln w="12700">
              <a:solidFill>
                <a:srgbClr val="000000"/>
              </a:solidFill>
              <a:round/>
              <a:headEnd/>
              <a:tailEnd/>
            </a:ln>
            <a:effectLst/>
          </xdr:spPr>
        </xdr:sp>
        <xdr:sp macro="" textlink="">
          <xdr:nvSpPr>
            <xdr:cNvPr id="1262" name="Line 49">
              <a:extLst>
                <a:ext uri="{FF2B5EF4-FFF2-40B4-BE49-F238E27FC236}">
                  <a16:creationId xmlns:a16="http://schemas.microsoft.com/office/drawing/2014/main" id="{00000000-0008-0000-0000-0000EE040000}"/>
                </a:ext>
              </a:extLst>
            </xdr:cNvPr>
            <xdr:cNvSpPr>
              <a:spLocks noChangeShapeType="1"/>
            </xdr:cNvSpPr>
          </xdr:nvSpPr>
          <xdr:spPr bwMode="auto">
            <a:xfrm flipH="1" flipV="1">
              <a:off x="386" y="1768"/>
              <a:ext cx="32" cy="165"/>
            </a:xfrm>
            <a:prstGeom prst="line">
              <a:avLst/>
            </a:prstGeom>
            <a:noFill/>
            <a:ln w="12700">
              <a:solidFill>
                <a:srgbClr val="000000"/>
              </a:solidFill>
              <a:round/>
              <a:headEnd/>
              <a:tailEnd/>
            </a:ln>
            <a:effectLst/>
          </xdr:spPr>
        </xdr:sp>
        <xdr:sp macro="" textlink="">
          <xdr:nvSpPr>
            <xdr:cNvPr id="1263" name="Line 50">
              <a:extLst>
                <a:ext uri="{FF2B5EF4-FFF2-40B4-BE49-F238E27FC236}">
                  <a16:creationId xmlns:a16="http://schemas.microsoft.com/office/drawing/2014/main" id="{00000000-0008-0000-0000-0000EF040000}"/>
                </a:ext>
              </a:extLst>
            </xdr:cNvPr>
            <xdr:cNvSpPr>
              <a:spLocks noChangeShapeType="1"/>
            </xdr:cNvSpPr>
          </xdr:nvSpPr>
          <xdr:spPr bwMode="auto">
            <a:xfrm flipH="1">
              <a:off x="262" y="1838"/>
              <a:ext cx="124" cy="0"/>
            </a:xfrm>
            <a:prstGeom prst="line">
              <a:avLst/>
            </a:prstGeom>
            <a:noFill/>
            <a:ln w="12700">
              <a:solidFill>
                <a:srgbClr val="000000"/>
              </a:solidFill>
              <a:round/>
              <a:headEnd/>
              <a:tailEnd/>
            </a:ln>
            <a:effectLst/>
          </xdr:spPr>
        </xdr:sp>
        <xdr:sp macro="" textlink="">
          <xdr:nvSpPr>
            <xdr:cNvPr id="1264" name="Line 51">
              <a:extLst>
                <a:ext uri="{FF2B5EF4-FFF2-40B4-BE49-F238E27FC236}">
                  <a16:creationId xmlns:a16="http://schemas.microsoft.com/office/drawing/2014/main" id="{00000000-0008-0000-0000-0000F0040000}"/>
                </a:ext>
              </a:extLst>
            </xdr:cNvPr>
            <xdr:cNvSpPr>
              <a:spLocks noChangeShapeType="1"/>
            </xdr:cNvSpPr>
          </xdr:nvSpPr>
          <xdr:spPr bwMode="auto">
            <a:xfrm>
              <a:off x="262" y="1843"/>
              <a:ext cx="0" cy="255"/>
            </a:xfrm>
            <a:prstGeom prst="line">
              <a:avLst/>
            </a:prstGeom>
            <a:noFill/>
            <a:ln w="12700">
              <a:solidFill>
                <a:srgbClr val="000000"/>
              </a:solidFill>
              <a:round/>
              <a:headEnd/>
              <a:tailEnd/>
            </a:ln>
            <a:effectLst/>
          </xdr:spPr>
        </xdr:sp>
        <xdr:sp macro="" textlink="">
          <xdr:nvSpPr>
            <xdr:cNvPr id="1265" name="Line 52">
              <a:extLst>
                <a:ext uri="{FF2B5EF4-FFF2-40B4-BE49-F238E27FC236}">
                  <a16:creationId xmlns:a16="http://schemas.microsoft.com/office/drawing/2014/main" id="{00000000-0008-0000-0000-0000F1040000}"/>
                </a:ext>
              </a:extLst>
            </xdr:cNvPr>
            <xdr:cNvSpPr>
              <a:spLocks noChangeShapeType="1"/>
            </xdr:cNvSpPr>
          </xdr:nvSpPr>
          <xdr:spPr bwMode="auto">
            <a:xfrm flipH="1">
              <a:off x="262" y="2098"/>
              <a:ext cx="209" cy="0"/>
            </a:xfrm>
            <a:prstGeom prst="line">
              <a:avLst/>
            </a:prstGeom>
            <a:noFill/>
            <a:ln w="12700">
              <a:solidFill>
                <a:srgbClr val="000000"/>
              </a:solidFill>
              <a:round/>
              <a:headEnd/>
              <a:tailEnd/>
            </a:ln>
            <a:effectLst/>
          </xdr:spPr>
        </xdr:sp>
        <xdr:sp macro="" textlink="">
          <xdr:nvSpPr>
            <xdr:cNvPr id="1266" name="Line 53">
              <a:extLst>
                <a:ext uri="{FF2B5EF4-FFF2-40B4-BE49-F238E27FC236}">
                  <a16:creationId xmlns:a16="http://schemas.microsoft.com/office/drawing/2014/main" id="{00000000-0008-0000-0000-0000F2040000}"/>
                </a:ext>
              </a:extLst>
            </xdr:cNvPr>
            <xdr:cNvSpPr>
              <a:spLocks noChangeShapeType="1"/>
            </xdr:cNvSpPr>
          </xdr:nvSpPr>
          <xdr:spPr bwMode="auto">
            <a:xfrm flipV="1">
              <a:off x="471" y="1958"/>
              <a:ext cx="0" cy="140"/>
            </a:xfrm>
            <a:prstGeom prst="line">
              <a:avLst/>
            </a:prstGeom>
            <a:noFill/>
            <a:ln w="12700">
              <a:solidFill>
                <a:srgbClr val="000000"/>
              </a:solidFill>
              <a:round/>
              <a:headEnd/>
              <a:tailEnd/>
            </a:ln>
            <a:effectLst/>
          </xdr:spPr>
        </xdr:sp>
        <xdr:sp macro="" textlink="">
          <xdr:nvSpPr>
            <xdr:cNvPr id="1267" name="Line 54">
              <a:extLst>
                <a:ext uri="{FF2B5EF4-FFF2-40B4-BE49-F238E27FC236}">
                  <a16:creationId xmlns:a16="http://schemas.microsoft.com/office/drawing/2014/main" id="{00000000-0008-0000-0000-0000F3040000}"/>
                </a:ext>
              </a:extLst>
            </xdr:cNvPr>
            <xdr:cNvSpPr>
              <a:spLocks noChangeShapeType="1"/>
            </xdr:cNvSpPr>
          </xdr:nvSpPr>
          <xdr:spPr bwMode="auto">
            <a:xfrm flipV="1">
              <a:off x="8994" y="1533"/>
              <a:ext cx="0" cy="55"/>
            </a:xfrm>
            <a:prstGeom prst="line">
              <a:avLst/>
            </a:prstGeom>
            <a:noFill/>
            <a:ln w="12700">
              <a:solidFill>
                <a:srgbClr val="000000"/>
              </a:solidFill>
              <a:round/>
              <a:headEnd/>
              <a:tailEnd/>
            </a:ln>
            <a:effectLst/>
          </xdr:spPr>
        </xdr:sp>
      </xdr:grpSp>
    </xdr:grpSp>
    <xdr:clientData/>
  </xdr:twoCellAnchor>
  <mc:AlternateContent xmlns:mc="http://schemas.openxmlformats.org/markup-compatibility/2006">
    <mc:Choice xmlns:a14="http://schemas.microsoft.com/office/drawing/2010/main" Requires="a14">
      <xdr:twoCellAnchor editAs="oneCell">
        <xdr:from>
          <xdr:col>9</xdr:col>
          <xdr:colOff>704850</xdr:colOff>
          <xdr:row>8</xdr:row>
          <xdr:rowOff>0</xdr:rowOff>
        </xdr:from>
        <xdr:to>
          <xdr:col>10</xdr:col>
          <xdr:colOff>133350</xdr:colOff>
          <xdr:row>9</xdr:row>
          <xdr:rowOff>38100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CC99" mc:Ignorable="a14" a14:legacySpreadsheetColorIndex="47"/>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209550</xdr:colOff>
          <xdr:row>8</xdr:row>
          <xdr:rowOff>0</xdr:rowOff>
        </xdr:from>
        <xdr:to>
          <xdr:col>9</xdr:col>
          <xdr:colOff>520700</xdr:colOff>
          <xdr:row>9</xdr:row>
          <xdr:rowOff>38100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CC99" mc:Ignorable="a14" a14:legacySpreadsheetColorIndex="47"/>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704850</xdr:colOff>
          <xdr:row>6</xdr:row>
          <xdr:rowOff>0</xdr:rowOff>
        </xdr:from>
        <xdr:to>
          <xdr:col>15</xdr:col>
          <xdr:colOff>133350</xdr:colOff>
          <xdr:row>7</xdr:row>
          <xdr:rowOff>25400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CC99" mc:Ignorable="a14" a14:legacySpreadsheetColorIndex="47"/>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209550</xdr:colOff>
          <xdr:row>6</xdr:row>
          <xdr:rowOff>0</xdr:rowOff>
        </xdr:from>
        <xdr:to>
          <xdr:col>14</xdr:col>
          <xdr:colOff>520700</xdr:colOff>
          <xdr:row>7</xdr:row>
          <xdr:rowOff>25400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CC99" mc:Ignorable="a14" a14:legacySpreadsheetColorIndex="47"/>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704850</xdr:colOff>
          <xdr:row>7</xdr:row>
          <xdr:rowOff>0</xdr:rowOff>
        </xdr:from>
        <xdr:to>
          <xdr:col>15</xdr:col>
          <xdr:colOff>133350</xdr:colOff>
          <xdr:row>8</xdr:row>
          <xdr:rowOff>25400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CC99" mc:Ignorable="a14" a14:legacySpreadsheetColorIndex="47"/>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209550</xdr:colOff>
          <xdr:row>7</xdr:row>
          <xdr:rowOff>0</xdr:rowOff>
        </xdr:from>
        <xdr:to>
          <xdr:col>14</xdr:col>
          <xdr:colOff>520700</xdr:colOff>
          <xdr:row>8</xdr:row>
          <xdr:rowOff>25400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CC99" mc:Ignorable="a14" a14:legacySpreadsheetColorIndex="47"/>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22412</xdr:colOff>
      <xdr:row>0</xdr:row>
      <xdr:rowOff>107201</xdr:rowOff>
    </xdr:from>
    <xdr:to>
      <xdr:col>3</xdr:col>
      <xdr:colOff>411442</xdr:colOff>
      <xdr:row>0</xdr:row>
      <xdr:rowOff>788259</xdr:rowOff>
    </xdr:to>
    <xdr:pic>
      <xdr:nvPicPr>
        <xdr:cNvPr id="4" name="Imagen 3">
          <a:extLst>
            <a:ext uri="{FF2B5EF4-FFF2-40B4-BE49-F238E27FC236}">
              <a16:creationId xmlns:a16="http://schemas.microsoft.com/office/drawing/2014/main" id="{BC3EF970-C5E4-A947-A2E3-55B2010320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412" y="107201"/>
          <a:ext cx="2148354" cy="681058"/>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vmlDrawing" Target="../drawings/vmlDrawing1.vml"/><Relationship Id="rId7" Type="http://schemas.openxmlformats.org/officeDocument/2006/relationships/ctrlProp" Target="../ctrlProps/ctrlProp3.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2.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2.vml"/><Relationship Id="rId9" Type="http://schemas.openxmlformats.org/officeDocument/2006/relationships/ctrlProp" Target="../ctrlProps/ctrlProp5.xml"/></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3.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B65539"/>
  <sheetViews>
    <sheetView showGridLines="0" showZeros="0" tabSelected="1" zoomScale="85" zoomScaleNormal="85" zoomScaleSheetLayoutView="70" zoomScalePageLayoutView="50" workbookViewId="0">
      <selection activeCell="F5" sqref="F5"/>
    </sheetView>
  </sheetViews>
  <sheetFormatPr baseColWidth="10" defaultColWidth="9.1796875" defaultRowHeight="12.5" x14ac:dyDescent="0.25"/>
  <cols>
    <col min="1" max="1" width="3.26953125" style="27" customWidth="1"/>
    <col min="2" max="2" width="6.81640625" style="26" customWidth="1"/>
    <col min="3" max="3" width="15" style="26" customWidth="1"/>
    <col min="4" max="4" width="15.7265625" style="26" customWidth="1"/>
    <col min="5" max="5" width="9.7265625" style="26" customWidth="1"/>
    <col min="6" max="9" width="8.7265625" style="26" customWidth="1"/>
    <col min="10" max="10" width="13.26953125" style="26" customWidth="1"/>
    <col min="11" max="11" width="9.453125" style="26" customWidth="1"/>
    <col min="12" max="12" width="10.1796875" style="26" customWidth="1"/>
    <col min="13" max="13" width="8.7265625" style="26" customWidth="1"/>
    <col min="14" max="14" width="7.1796875" style="26" customWidth="1"/>
    <col min="15" max="15" width="13.26953125" style="26" customWidth="1"/>
    <col min="16" max="19" width="8.7265625" style="26" customWidth="1"/>
    <col min="20" max="20" width="9.453125" style="26" customWidth="1"/>
    <col min="21" max="21" width="17.26953125" style="26" customWidth="1"/>
    <col min="22" max="22" width="11.26953125" style="26" customWidth="1"/>
    <col min="23" max="23" width="9.1796875" style="26" customWidth="1"/>
    <col min="24" max="24" width="15" style="26" customWidth="1"/>
    <col min="25" max="25" width="5.26953125" style="26" customWidth="1"/>
    <col min="26" max="26" width="10.26953125" style="26" customWidth="1"/>
    <col min="27" max="16384" width="9.1796875" style="26"/>
  </cols>
  <sheetData>
    <row r="1" spans="1:25" ht="67.5" customHeight="1" x14ac:dyDescent="0.25">
      <c r="W1" s="222" t="s">
        <v>160</v>
      </c>
      <c r="X1" s="222"/>
      <c r="Y1" s="222"/>
    </row>
    <row r="2" spans="1:25" ht="31" x14ac:dyDescent="0.25">
      <c r="A2" s="29" t="s">
        <v>163</v>
      </c>
    </row>
    <row r="3" spans="1:25" ht="39" customHeight="1" x14ac:dyDescent="0.25">
      <c r="D3" s="237" t="s">
        <v>105</v>
      </c>
      <c r="I3" s="133" t="s">
        <v>89</v>
      </c>
      <c r="J3" s="133"/>
      <c r="K3" s="133"/>
      <c r="L3" s="133"/>
      <c r="M3" s="133"/>
      <c r="N3" s="133"/>
      <c r="S3" s="155" t="s">
        <v>97</v>
      </c>
      <c r="T3" s="156"/>
      <c r="U3" s="30" t="s">
        <v>127</v>
      </c>
      <c r="V3" s="155" t="s">
        <v>92</v>
      </c>
      <c r="W3" s="156"/>
    </row>
    <row r="4" spans="1:25" s="35" customFormat="1" ht="15.5" x14ac:dyDescent="0.25">
      <c r="A4" s="32"/>
      <c r="B4" s="33"/>
      <c r="C4" s="33"/>
      <c r="D4" s="34"/>
      <c r="E4" s="34"/>
      <c r="F4" s="34"/>
      <c r="G4" s="34"/>
      <c r="H4" s="34"/>
      <c r="I4" s="34"/>
      <c r="K4" s="36"/>
      <c r="L4" s="36"/>
      <c r="N4" s="37"/>
      <c r="O4" s="38"/>
      <c r="P4" s="39"/>
      <c r="Q4" s="40"/>
      <c r="S4" s="205"/>
      <c r="T4" s="206"/>
      <c r="U4" s="31"/>
      <c r="V4" s="157"/>
      <c r="W4" s="158"/>
    </row>
    <row r="5" spans="1:25" s="33" customFormat="1" ht="14.25" customHeight="1" x14ac:dyDescent="0.35">
      <c r="A5" s="161"/>
      <c r="B5" s="161"/>
      <c r="C5" s="140"/>
      <c r="D5" s="32"/>
      <c r="E5" s="32"/>
      <c r="F5" s="41"/>
      <c r="G5" s="42"/>
      <c r="H5" s="42"/>
      <c r="I5" s="43" t="s">
        <v>1</v>
      </c>
      <c r="J5" s="44"/>
      <c r="L5" s="42"/>
      <c r="M5" s="42"/>
      <c r="N5" s="43" t="s">
        <v>110</v>
      </c>
      <c r="O5" s="45"/>
      <c r="P5" s="39"/>
      <c r="Q5" s="46"/>
      <c r="S5" s="205"/>
      <c r="T5" s="206"/>
      <c r="U5" s="31"/>
      <c r="V5" s="157"/>
      <c r="W5" s="158"/>
    </row>
    <row r="6" spans="1:25" s="33" customFormat="1" ht="15.5" x14ac:dyDescent="0.35">
      <c r="A6" s="161"/>
      <c r="B6" s="161"/>
      <c r="C6" s="140"/>
      <c r="D6" s="47"/>
      <c r="E6" s="165"/>
      <c r="F6" s="165"/>
      <c r="G6" s="41"/>
      <c r="H6" s="42"/>
      <c r="I6" s="43" t="s">
        <v>2</v>
      </c>
      <c r="J6" s="48"/>
      <c r="L6" s="42"/>
      <c r="M6" s="42"/>
      <c r="N6" s="43" t="s">
        <v>143</v>
      </c>
      <c r="O6" s="45"/>
      <c r="P6" s="39"/>
      <c r="Q6" s="46"/>
      <c r="S6" s="205"/>
      <c r="T6" s="206"/>
      <c r="U6" s="31"/>
      <c r="V6" s="157"/>
      <c r="W6" s="158"/>
    </row>
    <row r="7" spans="1:25" s="33" customFormat="1" ht="15" customHeight="1" x14ac:dyDescent="0.35">
      <c r="A7" s="161"/>
      <c r="B7" s="161"/>
      <c r="C7" s="140"/>
      <c r="D7" s="164"/>
      <c r="E7" s="164"/>
      <c r="F7" s="164"/>
      <c r="G7" s="41"/>
      <c r="H7" s="42"/>
      <c r="I7" s="43" t="s">
        <v>4</v>
      </c>
      <c r="J7" s="49"/>
      <c r="K7" s="50"/>
      <c r="L7" s="50"/>
      <c r="M7" s="50"/>
      <c r="N7" s="43" t="s">
        <v>3</v>
      </c>
      <c r="O7" s="125" t="s">
        <v>156</v>
      </c>
      <c r="P7" s="39"/>
      <c r="Q7" s="39"/>
    </row>
    <row r="8" spans="1:25" s="33" customFormat="1" ht="15" customHeight="1" x14ac:dyDescent="0.35">
      <c r="A8" s="51"/>
      <c r="B8" s="37"/>
      <c r="C8" s="52"/>
      <c r="D8" s="53"/>
      <c r="E8" s="53"/>
      <c r="F8" s="53"/>
      <c r="G8" s="54"/>
      <c r="I8" s="107" t="s">
        <v>157</v>
      </c>
      <c r="J8" s="49"/>
      <c r="L8" s="50"/>
      <c r="M8" s="50"/>
      <c r="N8" s="43" t="s">
        <v>146</v>
      </c>
      <c r="O8" s="125" t="s">
        <v>156</v>
      </c>
      <c r="P8" s="39"/>
      <c r="Q8" s="39"/>
      <c r="S8" s="128" t="s">
        <v>158</v>
      </c>
      <c r="T8" s="128"/>
      <c r="U8" s="128"/>
      <c r="V8" s="128"/>
      <c r="W8" s="128"/>
      <c r="X8" s="128"/>
    </row>
    <row r="9" spans="1:25" s="33" customFormat="1" ht="15" customHeight="1" x14ac:dyDescent="0.35">
      <c r="A9" s="51"/>
      <c r="B9" s="37"/>
      <c r="C9" s="52"/>
      <c r="D9" s="53"/>
      <c r="E9" s="53"/>
      <c r="F9" s="53"/>
      <c r="G9" s="54"/>
      <c r="H9" s="42"/>
      <c r="I9" s="43" t="s">
        <v>145</v>
      </c>
      <c r="J9" s="125" t="s">
        <v>156</v>
      </c>
      <c r="L9" s="50"/>
      <c r="M9" s="50"/>
      <c r="N9" s="43" t="s">
        <v>113</v>
      </c>
      <c r="O9" s="45"/>
      <c r="P9" s="39"/>
      <c r="Q9" s="39"/>
      <c r="R9" s="126"/>
      <c r="S9" s="128"/>
      <c r="T9" s="128"/>
      <c r="U9" s="128"/>
      <c r="V9" s="128"/>
      <c r="W9" s="128"/>
      <c r="X9" s="128"/>
    </row>
    <row r="10" spans="1:25" s="33" customFormat="1" ht="14.25" customHeight="1" x14ac:dyDescent="0.35">
      <c r="A10" s="32"/>
      <c r="C10" s="166" t="s">
        <v>159</v>
      </c>
      <c r="D10" s="166"/>
      <c r="E10" s="166"/>
      <c r="F10" s="166"/>
      <c r="G10" s="166"/>
      <c r="H10" s="166"/>
      <c r="I10" s="166"/>
      <c r="J10" s="49"/>
      <c r="K10" s="50"/>
      <c r="L10" s="43"/>
      <c r="M10" s="43"/>
      <c r="N10" s="43"/>
      <c r="O10" s="43"/>
      <c r="P10" s="39"/>
      <c r="Q10" s="46"/>
      <c r="R10" s="126"/>
      <c r="S10" s="128"/>
      <c r="T10" s="128"/>
      <c r="U10" s="128"/>
      <c r="V10" s="128"/>
      <c r="W10" s="128"/>
      <c r="X10" s="128"/>
    </row>
    <row r="11" spans="1:25" s="33" customFormat="1" ht="14.25" customHeight="1" x14ac:dyDescent="0.35">
      <c r="A11" s="32"/>
      <c r="C11" s="166"/>
      <c r="D11" s="166"/>
      <c r="E11" s="166"/>
      <c r="F11" s="166"/>
      <c r="G11" s="166"/>
      <c r="H11" s="166"/>
      <c r="I11" s="166"/>
      <c r="J11" s="43"/>
      <c r="K11" s="43"/>
      <c r="P11" s="39"/>
      <c r="Q11" s="46"/>
      <c r="R11" s="126"/>
      <c r="S11" s="128"/>
      <c r="T11" s="128"/>
      <c r="U11" s="128"/>
      <c r="V11" s="128"/>
      <c r="W11" s="128"/>
      <c r="X11" s="128"/>
    </row>
    <row r="12" spans="1:25" s="33" customFormat="1" ht="14.25" customHeight="1" x14ac:dyDescent="0.25">
      <c r="A12" s="32"/>
      <c r="C12" s="55"/>
      <c r="D12" s="32"/>
      <c r="E12" s="32"/>
      <c r="F12" s="127"/>
      <c r="G12" s="127"/>
      <c r="H12" s="127"/>
      <c r="I12" s="127"/>
      <c r="J12" s="127"/>
      <c r="K12" s="127"/>
      <c r="L12" s="127"/>
      <c r="M12" s="127"/>
      <c r="N12" s="127"/>
      <c r="O12" s="127"/>
      <c r="P12" s="127"/>
      <c r="Q12" s="46"/>
      <c r="R12" s="126"/>
      <c r="S12" s="128"/>
      <c r="T12" s="128"/>
      <c r="U12" s="128"/>
      <c r="V12" s="128"/>
      <c r="W12" s="128"/>
      <c r="X12" s="128"/>
    </row>
    <row r="13" spans="1:25" s="33" customFormat="1" ht="14.25" customHeight="1" x14ac:dyDescent="0.25">
      <c r="A13" s="32"/>
      <c r="F13" s="127"/>
      <c r="G13" s="127"/>
      <c r="H13" s="127"/>
      <c r="I13" s="127"/>
      <c r="J13" s="127"/>
      <c r="K13" s="127"/>
      <c r="L13" s="127"/>
      <c r="M13" s="127"/>
      <c r="N13" s="127"/>
      <c r="O13" s="127"/>
      <c r="P13" s="127"/>
      <c r="Q13" s="46"/>
      <c r="R13" s="126"/>
      <c r="S13" s="128"/>
      <c r="T13" s="128"/>
      <c r="U13" s="128"/>
      <c r="V13" s="128"/>
      <c r="W13" s="128"/>
      <c r="X13" s="128"/>
    </row>
    <row r="14" spans="1:25" s="33" customFormat="1" ht="15.5" x14ac:dyDescent="0.25">
      <c r="A14" s="32"/>
      <c r="E14" s="46"/>
      <c r="J14" s="32"/>
      <c r="K14" s="35"/>
      <c r="L14" s="35"/>
      <c r="M14" s="35"/>
      <c r="N14" s="35"/>
      <c r="O14" s="56"/>
    </row>
    <row r="15" spans="1:25" s="33" customFormat="1" ht="15.5" x14ac:dyDescent="0.25">
      <c r="A15" s="32"/>
      <c r="E15" s="46"/>
      <c r="F15" s="207" t="s">
        <v>91</v>
      </c>
      <c r="G15" s="208"/>
      <c r="H15" s="208"/>
      <c r="I15" s="208"/>
      <c r="J15" s="208"/>
      <c r="K15" s="208"/>
      <c r="L15" s="209"/>
    </row>
    <row r="16" spans="1:25" s="35" customFormat="1" ht="14.25" customHeight="1" x14ac:dyDescent="0.25">
      <c r="A16" s="34"/>
      <c r="E16" s="46"/>
      <c r="F16" s="210"/>
      <c r="G16" s="211"/>
      <c r="H16" s="211"/>
      <c r="I16" s="211"/>
      <c r="J16" s="211"/>
      <c r="K16" s="211"/>
      <c r="L16" s="212"/>
      <c r="P16" s="33"/>
      <c r="Q16" s="33"/>
      <c r="R16" s="33"/>
      <c r="S16" s="33"/>
      <c r="T16" s="33"/>
    </row>
    <row r="17" spans="1:26" s="35" customFormat="1" ht="14.25" customHeight="1" x14ac:dyDescent="0.35">
      <c r="A17" s="34"/>
      <c r="E17" s="46"/>
      <c r="P17" s="159" t="s">
        <v>5</v>
      </c>
      <c r="Q17" s="159"/>
      <c r="R17" s="167" t="str">
        <f>I3</f>
        <v>VESSEL NAME</v>
      </c>
      <c r="S17" s="168"/>
      <c r="T17" s="169"/>
      <c r="U17" s="57" t="s">
        <v>6</v>
      </c>
      <c r="V17" s="162">
        <f ca="1">NOW()</f>
        <v>46056.589295486112</v>
      </c>
      <c r="W17" s="163"/>
    </row>
    <row r="18" spans="1:26" s="35" customFormat="1" ht="18.5" x14ac:dyDescent="0.25">
      <c r="A18" s="34"/>
      <c r="E18" s="46"/>
      <c r="F18" s="160">
        <v>9</v>
      </c>
      <c r="G18" s="160"/>
      <c r="H18" s="160">
        <v>8</v>
      </c>
      <c r="I18" s="160"/>
      <c r="J18" s="160">
        <v>7</v>
      </c>
      <c r="K18" s="160"/>
      <c r="L18" s="160">
        <v>6</v>
      </c>
      <c r="M18" s="160"/>
      <c r="N18" s="160">
        <v>5</v>
      </c>
      <c r="O18" s="160"/>
      <c r="P18" s="160">
        <v>4</v>
      </c>
      <c r="Q18" s="160"/>
      <c r="R18" s="160">
        <v>3</v>
      </c>
      <c r="S18" s="160"/>
      <c r="T18" s="160">
        <v>2</v>
      </c>
      <c r="U18" s="160"/>
      <c r="V18" s="160">
        <v>1</v>
      </c>
      <c r="W18" s="160"/>
      <c r="X18" s="58"/>
    </row>
    <row r="19" spans="1:26" s="35" customFormat="1" ht="15.75" customHeight="1" x14ac:dyDescent="0.25">
      <c r="A19" s="32"/>
      <c r="B19" s="33"/>
      <c r="C19" s="140" t="s">
        <v>7</v>
      </c>
      <c r="D19" s="140"/>
      <c r="E19" s="141"/>
      <c r="F19" s="153"/>
      <c r="G19" s="154"/>
      <c r="H19" s="153"/>
      <c r="I19" s="154"/>
      <c r="J19" s="153"/>
      <c r="K19" s="154"/>
      <c r="L19" s="153"/>
      <c r="M19" s="154"/>
      <c r="N19" s="153"/>
      <c r="O19" s="154"/>
      <c r="P19" s="153"/>
      <c r="Q19" s="154"/>
      <c r="R19" s="153"/>
      <c r="S19" s="154"/>
      <c r="T19" s="153"/>
      <c r="U19" s="154"/>
      <c r="V19" s="153"/>
      <c r="W19" s="154"/>
      <c r="X19" s="33" t="s">
        <v>152</v>
      </c>
    </row>
    <row r="20" spans="1:26" s="35" customFormat="1" ht="15.75" customHeight="1" x14ac:dyDescent="0.25">
      <c r="A20" s="32"/>
      <c r="B20" s="33"/>
      <c r="C20" s="140" t="s">
        <v>129</v>
      </c>
      <c r="D20" s="140"/>
      <c r="E20" s="141"/>
      <c r="F20" s="146"/>
      <c r="G20" s="147"/>
      <c r="H20" s="146"/>
      <c r="I20" s="147"/>
      <c r="J20" s="146"/>
      <c r="K20" s="147"/>
      <c r="L20" s="146"/>
      <c r="M20" s="147"/>
      <c r="N20" s="146"/>
      <c r="O20" s="147"/>
      <c r="P20" s="146"/>
      <c r="Q20" s="147"/>
      <c r="R20" s="146"/>
      <c r="S20" s="147"/>
      <c r="T20" s="146"/>
      <c r="U20" s="147"/>
      <c r="V20" s="146"/>
      <c r="W20" s="147"/>
      <c r="X20" s="33" t="s">
        <v>8</v>
      </c>
    </row>
    <row r="21" spans="1:26" s="35" customFormat="1" ht="15.75" customHeight="1" x14ac:dyDescent="0.25">
      <c r="A21" s="32"/>
      <c r="B21" s="33"/>
      <c r="C21" s="140" t="s">
        <v>98</v>
      </c>
      <c r="D21" s="140"/>
      <c r="E21" s="141"/>
      <c r="F21" s="205"/>
      <c r="G21" s="206"/>
      <c r="H21" s="205"/>
      <c r="I21" s="206"/>
      <c r="J21" s="205"/>
      <c r="K21" s="206"/>
      <c r="L21" s="205"/>
      <c r="M21" s="206"/>
      <c r="N21" s="205"/>
      <c r="O21" s="206"/>
      <c r="P21" s="205"/>
      <c r="Q21" s="206"/>
      <c r="R21" s="205"/>
      <c r="S21" s="206"/>
      <c r="T21" s="205"/>
      <c r="U21" s="206"/>
      <c r="V21" s="205"/>
      <c r="W21" s="206"/>
      <c r="X21" s="33" t="s">
        <v>128</v>
      </c>
    </row>
    <row r="22" spans="1:26" s="35" customFormat="1" ht="15.75" customHeight="1" x14ac:dyDescent="0.25">
      <c r="A22" s="32"/>
      <c r="B22" s="33"/>
      <c r="C22" s="140" t="s">
        <v>118</v>
      </c>
      <c r="D22" s="140"/>
      <c r="E22" s="141"/>
      <c r="F22" s="187" t="str">
        <f>IFERROR(((F19*F20)/F23),"")</f>
        <v/>
      </c>
      <c r="G22" s="188"/>
      <c r="H22" s="187" t="str">
        <f t="shared" ref="H22" si="0">IFERROR(((H19*H20)/H23),"")</f>
        <v/>
      </c>
      <c r="I22" s="188"/>
      <c r="J22" s="187" t="str">
        <f t="shared" ref="J22" si="1">IFERROR(((J19*J20)/J23),"")</f>
        <v/>
      </c>
      <c r="K22" s="188"/>
      <c r="L22" s="187" t="str">
        <f t="shared" ref="L22" si="2">IFERROR(((L19*L20)/L23),"")</f>
        <v/>
      </c>
      <c r="M22" s="188"/>
      <c r="N22" s="187" t="str">
        <f t="shared" ref="N22" si="3">IFERROR(((N19*N20)/N23),"")</f>
        <v/>
      </c>
      <c r="O22" s="188"/>
      <c r="P22" s="187" t="str">
        <f t="shared" ref="P22" si="4">IFERROR(((P19*P20)/P23),"")</f>
        <v/>
      </c>
      <c r="Q22" s="188"/>
      <c r="R22" s="187" t="str">
        <f t="shared" ref="R22" si="5">IFERROR(((R19*R20)/R23),"")</f>
        <v/>
      </c>
      <c r="S22" s="188"/>
      <c r="T22" s="187" t="str">
        <f t="shared" ref="T22" si="6">IFERROR(((T19*T20)/T23),"")</f>
        <v/>
      </c>
      <c r="U22" s="188"/>
      <c r="V22" s="187" t="str">
        <f t="shared" ref="V22" si="7">IFERROR(((V19*V20)/V23),"")</f>
        <v/>
      </c>
      <c r="W22" s="188"/>
      <c r="X22" s="33" t="s">
        <v>119</v>
      </c>
      <c r="Y22" s="33"/>
    </row>
    <row r="23" spans="1:26" s="35" customFormat="1" ht="15.75" customHeight="1" x14ac:dyDescent="0.25">
      <c r="A23" s="32"/>
      <c r="B23" s="33"/>
      <c r="C23" s="140" t="s">
        <v>9</v>
      </c>
      <c r="D23" s="140"/>
      <c r="E23" s="141"/>
      <c r="F23" s="153"/>
      <c r="G23" s="154"/>
      <c r="H23" s="153"/>
      <c r="I23" s="154"/>
      <c r="J23" s="153"/>
      <c r="K23" s="154"/>
      <c r="L23" s="153"/>
      <c r="M23" s="154"/>
      <c r="N23" s="153"/>
      <c r="O23" s="154"/>
      <c r="P23" s="153"/>
      <c r="Q23" s="154"/>
      <c r="R23" s="153"/>
      <c r="S23" s="154"/>
      <c r="T23" s="153"/>
      <c r="U23" s="154"/>
      <c r="V23" s="153"/>
      <c r="W23" s="154"/>
      <c r="X23" s="164" t="s">
        <v>128</v>
      </c>
      <c r="Y23" s="164"/>
    </row>
    <row r="24" spans="1:26" s="35" customFormat="1" ht="15.5" x14ac:dyDescent="0.25">
      <c r="A24" s="59"/>
      <c r="B24" s="33"/>
      <c r="C24" s="33"/>
      <c r="D24" s="33"/>
      <c r="E24" s="33"/>
      <c r="F24" s="33"/>
      <c r="G24" s="33"/>
      <c r="H24" s="33"/>
      <c r="I24" s="33"/>
      <c r="J24" s="33"/>
      <c r="K24" s="33"/>
      <c r="L24" s="33"/>
      <c r="M24" s="33"/>
      <c r="N24" s="33"/>
      <c r="O24" s="33"/>
      <c r="P24" s="33"/>
      <c r="Q24" s="33"/>
      <c r="R24" s="33"/>
      <c r="S24" s="33"/>
      <c r="T24" s="33"/>
      <c r="U24" s="33"/>
      <c r="V24" s="33"/>
      <c r="W24" s="33"/>
      <c r="X24" s="33"/>
    </row>
    <row r="25" spans="1:26" s="35" customFormat="1" ht="15.5" x14ac:dyDescent="0.25">
      <c r="A25" s="60" t="s">
        <v>10</v>
      </c>
      <c r="B25" s="33"/>
      <c r="C25" s="33"/>
      <c r="D25" s="33"/>
      <c r="E25" s="33"/>
      <c r="F25" s="140" t="s">
        <v>117</v>
      </c>
      <c r="G25" s="140"/>
      <c r="H25" s="141"/>
      <c r="I25" s="151">
        <f>SUM(F23:W23)</f>
        <v>0</v>
      </c>
      <c r="J25" s="152"/>
      <c r="K25" s="33"/>
      <c r="L25" s="33"/>
      <c r="M25" s="33"/>
      <c r="N25" s="33"/>
      <c r="O25" s="33"/>
      <c r="P25" s="33"/>
      <c r="Q25" s="33"/>
      <c r="R25" s="33"/>
      <c r="S25" s="33"/>
      <c r="T25" s="33"/>
      <c r="U25" s="33"/>
      <c r="V25" s="33"/>
      <c r="W25" s="33"/>
      <c r="X25" s="33"/>
    </row>
    <row r="26" spans="1:26" s="35" customFormat="1" ht="16" thickBot="1" x14ac:dyDescent="0.3">
      <c r="A26" s="61"/>
      <c r="B26" s="33"/>
      <c r="C26" s="33"/>
      <c r="D26" s="33"/>
      <c r="E26" s="33"/>
      <c r="F26" s="33"/>
      <c r="G26" s="33"/>
      <c r="H26" s="33"/>
      <c r="I26" s="33"/>
      <c r="J26" s="33"/>
      <c r="K26" s="33"/>
      <c r="L26" s="33"/>
      <c r="M26" s="33"/>
      <c r="N26" s="33"/>
      <c r="O26" s="33"/>
      <c r="P26" s="33"/>
      <c r="Q26" s="33"/>
      <c r="R26" s="33"/>
      <c r="S26" s="33"/>
      <c r="T26" s="33"/>
      <c r="U26" s="33"/>
      <c r="V26" s="33"/>
      <c r="W26" s="33"/>
      <c r="X26" s="33"/>
      <c r="Y26" s="62"/>
      <c r="Z26" s="63"/>
    </row>
    <row r="27" spans="1:26" s="35" customFormat="1" ht="20.25" customHeight="1" x14ac:dyDescent="0.25">
      <c r="A27" s="170" t="s">
        <v>11</v>
      </c>
      <c r="B27" s="177" t="s">
        <v>12</v>
      </c>
      <c r="C27" s="178"/>
      <c r="D27" s="175" t="s">
        <v>13</v>
      </c>
      <c r="E27" s="181" t="s">
        <v>0</v>
      </c>
      <c r="F27" s="182"/>
      <c r="G27" s="191" t="s">
        <v>14</v>
      </c>
      <c r="H27" s="192"/>
      <c r="I27" s="192"/>
      <c r="J27" s="192"/>
      <c r="K27" s="193"/>
      <c r="L27" s="175" t="s">
        <v>15</v>
      </c>
      <c r="M27" s="191" t="s">
        <v>16</v>
      </c>
      <c r="N27" s="214"/>
      <c r="O27" s="215"/>
      <c r="P27" s="130" t="s">
        <v>17</v>
      </c>
      <c r="Q27" s="131"/>
      <c r="R27" s="131"/>
      <c r="S27" s="131"/>
      <c r="T27" s="131"/>
      <c r="U27" s="131"/>
      <c r="V27" s="131"/>
      <c r="W27" s="132"/>
    </row>
    <row r="28" spans="1:26" s="35" customFormat="1" ht="26.25" customHeight="1" x14ac:dyDescent="0.25">
      <c r="A28" s="171"/>
      <c r="B28" s="179"/>
      <c r="C28" s="180"/>
      <c r="D28" s="176"/>
      <c r="E28" s="183"/>
      <c r="F28" s="184"/>
      <c r="G28" s="194"/>
      <c r="H28" s="195"/>
      <c r="I28" s="195"/>
      <c r="J28" s="195"/>
      <c r="K28" s="196"/>
      <c r="L28" s="176"/>
      <c r="M28" s="216"/>
      <c r="N28" s="217"/>
      <c r="O28" s="218"/>
      <c r="P28" s="203" t="s">
        <v>18</v>
      </c>
      <c r="Q28" s="204"/>
      <c r="R28" s="203" t="s">
        <v>19</v>
      </c>
      <c r="S28" s="204"/>
      <c r="T28" s="173" t="s">
        <v>87</v>
      </c>
      <c r="U28" s="173" t="s">
        <v>120</v>
      </c>
      <c r="V28" s="173" t="s">
        <v>20</v>
      </c>
      <c r="W28" s="173" t="s">
        <v>21</v>
      </c>
    </row>
    <row r="29" spans="1:26" s="35" customFormat="1" ht="31.5" customHeight="1" x14ac:dyDescent="0.25">
      <c r="A29" s="171"/>
      <c r="B29" s="173" t="s">
        <v>22</v>
      </c>
      <c r="C29" s="173" t="s">
        <v>23</v>
      </c>
      <c r="D29" s="176"/>
      <c r="E29" s="183"/>
      <c r="F29" s="184"/>
      <c r="G29" s="194"/>
      <c r="H29" s="195"/>
      <c r="I29" s="195"/>
      <c r="J29" s="195"/>
      <c r="K29" s="196"/>
      <c r="L29" s="176"/>
      <c r="M29" s="219"/>
      <c r="N29" s="220"/>
      <c r="O29" s="221"/>
      <c r="P29" s="64" t="s">
        <v>24</v>
      </c>
      <c r="Q29" s="64" t="s">
        <v>25</v>
      </c>
      <c r="R29" s="64" t="s">
        <v>26</v>
      </c>
      <c r="S29" s="65" t="s">
        <v>27</v>
      </c>
      <c r="T29" s="174"/>
      <c r="U29" s="174"/>
      <c r="V29" s="174"/>
      <c r="W29" s="174"/>
    </row>
    <row r="30" spans="1:26" s="35" customFormat="1" ht="15" customHeight="1" x14ac:dyDescent="0.25">
      <c r="A30" s="172"/>
      <c r="B30" s="174"/>
      <c r="C30" s="174"/>
      <c r="D30" s="174"/>
      <c r="E30" s="185"/>
      <c r="F30" s="186"/>
      <c r="G30" s="197"/>
      <c r="H30" s="198"/>
      <c r="I30" s="198"/>
      <c r="J30" s="198"/>
      <c r="K30" s="199"/>
      <c r="L30" s="174"/>
      <c r="M30" s="200" t="s">
        <v>28</v>
      </c>
      <c r="N30" s="201"/>
      <c r="O30" s="202"/>
      <c r="P30" s="66"/>
      <c r="Q30" s="66"/>
      <c r="R30" s="67"/>
      <c r="S30" s="67"/>
      <c r="T30" s="66"/>
      <c r="U30" s="68"/>
      <c r="V30" s="69"/>
      <c r="W30" s="69"/>
    </row>
    <row r="31" spans="1:26" s="35" customFormat="1" ht="17.25" customHeight="1" x14ac:dyDescent="0.25">
      <c r="A31" s="70">
        <v>1</v>
      </c>
      <c r="B31" s="71"/>
      <c r="C31" s="44"/>
      <c r="D31" s="124">
        <f>C31/6500</f>
        <v>0</v>
      </c>
      <c r="E31" s="148"/>
      <c r="F31" s="150"/>
      <c r="G31" s="148"/>
      <c r="H31" s="149"/>
      <c r="I31" s="149"/>
      <c r="J31" s="149"/>
      <c r="K31" s="150"/>
      <c r="L31" s="72"/>
      <c r="M31" s="142"/>
      <c r="N31" s="143"/>
      <c r="O31" s="144"/>
      <c r="P31" s="73"/>
      <c r="Q31" s="73"/>
      <c r="R31" s="74"/>
      <c r="S31" s="74"/>
      <c r="T31" s="73"/>
      <c r="U31" s="75"/>
      <c r="V31" s="76"/>
      <c r="W31" s="76"/>
    </row>
    <row r="32" spans="1:26" s="35" customFormat="1" ht="17.25" customHeight="1" x14ac:dyDescent="0.25">
      <c r="A32" s="70">
        <f t="shared" ref="A32:A55" si="8">A31+1</f>
        <v>2</v>
      </c>
      <c r="B32" s="71"/>
      <c r="C32" s="44"/>
      <c r="D32" s="124">
        <f t="shared" ref="D32:D53" si="9">C32/6500</f>
        <v>0</v>
      </c>
      <c r="E32" s="148"/>
      <c r="F32" s="150"/>
      <c r="G32" s="148"/>
      <c r="H32" s="149"/>
      <c r="I32" s="149"/>
      <c r="J32" s="149"/>
      <c r="K32" s="150"/>
      <c r="L32" s="72"/>
      <c r="M32" s="142"/>
      <c r="N32" s="143"/>
      <c r="O32" s="144"/>
      <c r="P32" s="73"/>
      <c r="Q32" s="73"/>
      <c r="R32" s="74"/>
      <c r="S32" s="74"/>
      <c r="T32" s="73"/>
      <c r="U32" s="75"/>
      <c r="V32" s="76"/>
      <c r="W32" s="76"/>
    </row>
    <row r="33" spans="1:28" s="35" customFormat="1" ht="17.25" customHeight="1" x14ac:dyDescent="0.25">
      <c r="A33" s="70">
        <f t="shared" si="8"/>
        <v>3</v>
      </c>
      <c r="B33" s="71"/>
      <c r="C33" s="44"/>
      <c r="D33" s="124">
        <f t="shared" si="9"/>
        <v>0</v>
      </c>
      <c r="E33" s="148"/>
      <c r="F33" s="150"/>
      <c r="G33" s="148"/>
      <c r="H33" s="149"/>
      <c r="I33" s="149"/>
      <c r="J33" s="149"/>
      <c r="K33" s="150"/>
      <c r="L33" s="72"/>
      <c r="M33" s="142"/>
      <c r="N33" s="143"/>
      <c r="O33" s="144"/>
      <c r="P33" s="73"/>
      <c r="Q33" s="73"/>
      <c r="R33" s="74"/>
      <c r="S33" s="74"/>
      <c r="T33" s="73"/>
      <c r="U33" s="75"/>
      <c r="V33" s="76"/>
      <c r="W33" s="76"/>
    </row>
    <row r="34" spans="1:28" s="35" customFormat="1" ht="17.25" customHeight="1" x14ac:dyDescent="0.25">
      <c r="A34" s="70">
        <f t="shared" si="8"/>
        <v>4</v>
      </c>
      <c r="B34" s="71"/>
      <c r="C34" s="44"/>
      <c r="D34" s="124">
        <f t="shared" si="9"/>
        <v>0</v>
      </c>
      <c r="E34" s="148"/>
      <c r="F34" s="150"/>
      <c r="G34" s="148"/>
      <c r="H34" s="149"/>
      <c r="I34" s="149"/>
      <c r="J34" s="149"/>
      <c r="K34" s="150"/>
      <c r="L34" s="72"/>
      <c r="M34" s="142"/>
      <c r="N34" s="143"/>
      <c r="O34" s="144"/>
      <c r="P34" s="73"/>
      <c r="Q34" s="73"/>
      <c r="R34" s="74"/>
      <c r="S34" s="74"/>
      <c r="T34" s="73"/>
      <c r="U34" s="75"/>
      <c r="V34" s="76"/>
      <c r="W34" s="76"/>
    </row>
    <row r="35" spans="1:28" s="35" customFormat="1" ht="17.25" customHeight="1" x14ac:dyDescent="0.25">
      <c r="A35" s="70">
        <f t="shared" si="8"/>
        <v>5</v>
      </c>
      <c r="B35" s="71"/>
      <c r="C35" s="44"/>
      <c r="D35" s="124">
        <f t="shared" si="9"/>
        <v>0</v>
      </c>
      <c r="E35" s="148"/>
      <c r="F35" s="150"/>
      <c r="G35" s="148"/>
      <c r="H35" s="149"/>
      <c r="I35" s="149"/>
      <c r="J35" s="149"/>
      <c r="K35" s="150"/>
      <c r="L35" s="72"/>
      <c r="M35" s="142"/>
      <c r="N35" s="143"/>
      <c r="O35" s="144"/>
      <c r="P35" s="73"/>
      <c r="Q35" s="73"/>
      <c r="R35" s="74"/>
      <c r="S35" s="74"/>
      <c r="T35" s="73"/>
      <c r="U35" s="75"/>
      <c r="V35" s="76"/>
      <c r="W35" s="76"/>
    </row>
    <row r="36" spans="1:28" s="35" customFormat="1" ht="17.25" customHeight="1" x14ac:dyDescent="0.25">
      <c r="A36" s="70">
        <f t="shared" si="8"/>
        <v>6</v>
      </c>
      <c r="B36" s="71"/>
      <c r="C36" s="44"/>
      <c r="D36" s="124">
        <f t="shared" si="9"/>
        <v>0</v>
      </c>
      <c r="E36" s="148"/>
      <c r="F36" s="150"/>
      <c r="G36" s="148"/>
      <c r="H36" s="149"/>
      <c r="I36" s="149"/>
      <c r="J36" s="149"/>
      <c r="K36" s="150"/>
      <c r="L36" s="72"/>
      <c r="M36" s="142"/>
      <c r="N36" s="143"/>
      <c r="O36" s="144"/>
      <c r="P36" s="73"/>
      <c r="Q36" s="73"/>
      <c r="R36" s="74"/>
      <c r="S36" s="74"/>
      <c r="T36" s="73"/>
      <c r="U36" s="75"/>
      <c r="V36" s="76"/>
      <c r="W36" s="76"/>
    </row>
    <row r="37" spans="1:28" s="35" customFormat="1" ht="17.25" customHeight="1" x14ac:dyDescent="0.25">
      <c r="A37" s="70">
        <f t="shared" si="8"/>
        <v>7</v>
      </c>
      <c r="B37" s="71"/>
      <c r="C37" s="44"/>
      <c r="D37" s="124">
        <f t="shared" si="9"/>
        <v>0</v>
      </c>
      <c r="E37" s="148"/>
      <c r="F37" s="150"/>
      <c r="G37" s="148"/>
      <c r="H37" s="149"/>
      <c r="I37" s="149"/>
      <c r="J37" s="149"/>
      <c r="K37" s="150"/>
      <c r="L37" s="72"/>
      <c r="M37" s="142"/>
      <c r="N37" s="143"/>
      <c r="O37" s="144"/>
      <c r="P37" s="73"/>
      <c r="Q37" s="73"/>
      <c r="R37" s="74"/>
      <c r="S37" s="74"/>
      <c r="T37" s="73"/>
      <c r="U37" s="75"/>
      <c r="V37" s="76"/>
      <c r="W37" s="76"/>
    </row>
    <row r="38" spans="1:28" s="35" customFormat="1" ht="17.25" customHeight="1" x14ac:dyDescent="0.25">
      <c r="A38" s="70">
        <f t="shared" si="8"/>
        <v>8</v>
      </c>
      <c r="B38" s="71"/>
      <c r="C38" s="44"/>
      <c r="D38" s="124">
        <f t="shared" si="9"/>
        <v>0</v>
      </c>
      <c r="E38" s="148"/>
      <c r="F38" s="150"/>
      <c r="G38" s="148"/>
      <c r="H38" s="149"/>
      <c r="I38" s="149"/>
      <c r="J38" s="149"/>
      <c r="K38" s="150"/>
      <c r="L38" s="72"/>
      <c r="M38" s="142"/>
      <c r="N38" s="143"/>
      <c r="O38" s="144"/>
      <c r="P38" s="73"/>
      <c r="Q38" s="73"/>
      <c r="R38" s="74"/>
      <c r="S38" s="74"/>
      <c r="T38" s="73"/>
      <c r="U38" s="75"/>
      <c r="V38" s="76"/>
      <c r="W38" s="76"/>
    </row>
    <row r="39" spans="1:28" s="35" customFormat="1" ht="17.25" customHeight="1" x14ac:dyDescent="0.25">
      <c r="A39" s="70">
        <f t="shared" si="8"/>
        <v>9</v>
      </c>
      <c r="B39" s="71"/>
      <c r="C39" s="44"/>
      <c r="D39" s="124">
        <f t="shared" si="9"/>
        <v>0</v>
      </c>
      <c r="E39" s="148"/>
      <c r="F39" s="150"/>
      <c r="G39" s="148"/>
      <c r="H39" s="149"/>
      <c r="I39" s="149"/>
      <c r="J39" s="149"/>
      <c r="K39" s="150"/>
      <c r="L39" s="72"/>
      <c r="M39" s="142"/>
      <c r="N39" s="143"/>
      <c r="O39" s="144"/>
      <c r="P39" s="73"/>
      <c r="Q39" s="73"/>
      <c r="R39" s="74"/>
      <c r="S39" s="74"/>
      <c r="T39" s="73"/>
      <c r="U39" s="75"/>
      <c r="V39" s="76"/>
      <c r="W39" s="76"/>
    </row>
    <row r="40" spans="1:28" s="35" customFormat="1" ht="17.25" customHeight="1" x14ac:dyDescent="0.25">
      <c r="A40" s="70">
        <f t="shared" si="8"/>
        <v>10</v>
      </c>
      <c r="B40" s="71"/>
      <c r="C40" s="44"/>
      <c r="D40" s="124">
        <f t="shared" si="9"/>
        <v>0</v>
      </c>
      <c r="E40" s="148"/>
      <c r="F40" s="150"/>
      <c r="G40" s="148"/>
      <c r="H40" s="149"/>
      <c r="I40" s="149"/>
      <c r="J40" s="149"/>
      <c r="K40" s="150"/>
      <c r="L40" s="72"/>
      <c r="M40" s="142"/>
      <c r="N40" s="143"/>
      <c r="O40" s="144"/>
      <c r="P40" s="73"/>
      <c r="Q40" s="73"/>
      <c r="R40" s="74"/>
      <c r="S40" s="74"/>
      <c r="T40" s="73"/>
      <c r="U40" s="75"/>
      <c r="V40" s="76"/>
      <c r="W40" s="76"/>
    </row>
    <row r="41" spans="1:28" s="35" customFormat="1" ht="17.25" customHeight="1" x14ac:dyDescent="0.25">
      <c r="A41" s="70">
        <f t="shared" si="8"/>
        <v>11</v>
      </c>
      <c r="B41" s="71"/>
      <c r="C41" s="44"/>
      <c r="D41" s="124">
        <f t="shared" si="9"/>
        <v>0</v>
      </c>
      <c r="E41" s="148"/>
      <c r="F41" s="150"/>
      <c r="G41" s="148"/>
      <c r="H41" s="149"/>
      <c r="I41" s="149"/>
      <c r="J41" s="149"/>
      <c r="K41" s="150"/>
      <c r="L41" s="72"/>
      <c r="M41" s="142"/>
      <c r="N41" s="143"/>
      <c r="O41" s="144"/>
      <c r="P41" s="73"/>
      <c r="Q41" s="73"/>
      <c r="R41" s="74"/>
      <c r="S41" s="74"/>
      <c r="T41" s="73"/>
      <c r="U41" s="75"/>
      <c r="V41" s="76"/>
      <c r="W41" s="76"/>
    </row>
    <row r="42" spans="1:28" s="35" customFormat="1" ht="17.25" customHeight="1" x14ac:dyDescent="0.25">
      <c r="A42" s="70">
        <f t="shared" si="8"/>
        <v>12</v>
      </c>
      <c r="B42" s="71"/>
      <c r="C42" s="44"/>
      <c r="D42" s="124">
        <f t="shared" si="9"/>
        <v>0</v>
      </c>
      <c r="E42" s="148"/>
      <c r="F42" s="150"/>
      <c r="G42" s="148"/>
      <c r="H42" s="149"/>
      <c r="I42" s="149"/>
      <c r="J42" s="149"/>
      <c r="K42" s="150"/>
      <c r="L42" s="72"/>
      <c r="M42" s="142"/>
      <c r="N42" s="143"/>
      <c r="O42" s="144"/>
      <c r="P42" s="73"/>
      <c r="Q42" s="73"/>
      <c r="R42" s="74"/>
      <c r="S42" s="74"/>
      <c r="T42" s="73"/>
      <c r="U42" s="75"/>
      <c r="V42" s="76"/>
      <c r="W42" s="76"/>
    </row>
    <row r="43" spans="1:28" s="35" customFormat="1" ht="17.25" customHeight="1" x14ac:dyDescent="0.25">
      <c r="A43" s="70">
        <f t="shared" si="8"/>
        <v>13</v>
      </c>
      <c r="B43" s="71"/>
      <c r="C43" s="44"/>
      <c r="D43" s="124">
        <f t="shared" si="9"/>
        <v>0</v>
      </c>
      <c r="E43" s="148"/>
      <c r="F43" s="150"/>
      <c r="G43" s="148"/>
      <c r="H43" s="149"/>
      <c r="I43" s="149"/>
      <c r="J43" s="149"/>
      <c r="K43" s="150"/>
      <c r="L43" s="72"/>
      <c r="M43" s="142"/>
      <c r="N43" s="143"/>
      <c r="O43" s="144"/>
      <c r="P43" s="73"/>
      <c r="Q43" s="73"/>
      <c r="R43" s="74"/>
      <c r="S43" s="74"/>
      <c r="T43" s="73"/>
      <c r="U43" s="75"/>
      <c r="V43" s="76"/>
      <c r="W43" s="76"/>
    </row>
    <row r="44" spans="1:28" s="35" customFormat="1" ht="17.25" customHeight="1" x14ac:dyDescent="0.25">
      <c r="A44" s="70">
        <f t="shared" si="8"/>
        <v>14</v>
      </c>
      <c r="B44" s="71"/>
      <c r="C44" s="44"/>
      <c r="D44" s="124">
        <f t="shared" si="9"/>
        <v>0</v>
      </c>
      <c r="E44" s="148"/>
      <c r="F44" s="150"/>
      <c r="G44" s="148"/>
      <c r="H44" s="149"/>
      <c r="I44" s="149"/>
      <c r="J44" s="149"/>
      <c r="K44" s="150"/>
      <c r="L44" s="72"/>
      <c r="M44" s="142"/>
      <c r="N44" s="143"/>
      <c r="O44" s="144"/>
      <c r="P44" s="73"/>
      <c r="Q44" s="73"/>
      <c r="R44" s="74"/>
      <c r="S44" s="74"/>
      <c r="T44" s="73"/>
      <c r="U44" s="75"/>
      <c r="V44" s="76"/>
      <c r="W44" s="76"/>
      <c r="Y44" s="33"/>
      <c r="Z44" s="33"/>
      <c r="AA44" s="33"/>
      <c r="AB44" s="33"/>
    </row>
    <row r="45" spans="1:28" s="35" customFormat="1" ht="17.25" customHeight="1" x14ac:dyDescent="0.25">
      <c r="A45" s="70">
        <f t="shared" si="8"/>
        <v>15</v>
      </c>
      <c r="B45" s="71"/>
      <c r="C45" s="44"/>
      <c r="D45" s="124">
        <f t="shared" si="9"/>
        <v>0</v>
      </c>
      <c r="E45" s="148"/>
      <c r="F45" s="150"/>
      <c r="G45" s="148"/>
      <c r="H45" s="149"/>
      <c r="I45" s="149"/>
      <c r="J45" s="149"/>
      <c r="K45" s="150"/>
      <c r="L45" s="72"/>
      <c r="M45" s="142"/>
      <c r="N45" s="143"/>
      <c r="O45" s="144"/>
      <c r="P45" s="73"/>
      <c r="Q45" s="73"/>
      <c r="R45" s="74"/>
      <c r="S45" s="74"/>
      <c r="T45" s="73"/>
      <c r="U45" s="75"/>
      <c r="V45" s="76"/>
      <c r="W45" s="76"/>
    </row>
    <row r="46" spans="1:28" s="35" customFormat="1" ht="17.25" customHeight="1" x14ac:dyDescent="0.25">
      <c r="A46" s="70">
        <f t="shared" si="8"/>
        <v>16</v>
      </c>
      <c r="B46" s="71"/>
      <c r="C46" s="44"/>
      <c r="D46" s="124">
        <f t="shared" si="9"/>
        <v>0</v>
      </c>
      <c r="E46" s="148"/>
      <c r="F46" s="150"/>
      <c r="G46" s="148"/>
      <c r="H46" s="149"/>
      <c r="I46" s="149"/>
      <c r="J46" s="149"/>
      <c r="K46" s="150"/>
      <c r="L46" s="72"/>
      <c r="M46" s="142"/>
      <c r="N46" s="143"/>
      <c r="O46" s="144"/>
      <c r="P46" s="73"/>
      <c r="Q46" s="73"/>
      <c r="R46" s="74"/>
      <c r="S46" s="74"/>
      <c r="T46" s="73"/>
      <c r="U46" s="75"/>
      <c r="V46" s="76"/>
      <c r="W46" s="76"/>
    </row>
    <row r="47" spans="1:28" s="35" customFormat="1" ht="17.25" customHeight="1" x14ac:dyDescent="0.25">
      <c r="A47" s="70">
        <f t="shared" si="8"/>
        <v>17</v>
      </c>
      <c r="B47" s="71"/>
      <c r="C47" s="44"/>
      <c r="D47" s="124">
        <f t="shared" si="9"/>
        <v>0</v>
      </c>
      <c r="E47" s="148"/>
      <c r="F47" s="150"/>
      <c r="G47" s="148"/>
      <c r="H47" s="149"/>
      <c r="I47" s="149"/>
      <c r="J47" s="149"/>
      <c r="K47" s="150"/>
      <c r="L47" s="72"/>
      <c r="M47" s="142"/>
      <c r="N47" s="143"/>
      <c r="O47" s="144"/>
      <c r="P47" s="73"/>
      <c r="Q47" s="73"/>
      <c r="R47" s="74"/>
      <c r="S47" s="74"/>
      <c r="T47" s="73"/>
      <c r="U47" s="75"/>
      <c r="V47" s="76"/>
      <c r="W47" s="76"/>
    </row>
    <row r="48" spans="1:28" s="35" customFormat="1" ht="17.25" customHeight="1" x14ac:dyDescent="0.25">
      <c r="A48" s="70">
        <f t="shared" si="8"/>
        <v>18</v>
      </c>
      <c r="B48" s="71"/>
      <c r="C48" s="44"/>
      <c r="D48" s="124">
        <f t="shared" si="9"/>
        <v>0</v>
      </c>
      <c r="E48" s="148"/>
      <c r="F48" s="150"/>
      <c r="G48" s="145"/>
      <c r="H48" s="145"/>
      <c r="I48" s="145"/>
      <c r="J48" s="145"/>
      <c r="K48" s="145"/>
      <c r="L48" s="72"/>
      <c r="M48" s="142"/>
      <c r="N48" s="143"/>
      <c r="O48" s="144"/>
      <c r="P48" s="73"/>
      <c r="Q48" s="73"/>
      <c r="R48" s="74"/>
      <c r="S48" s="74"/>
      <c r="T48" s="73"/>
      <c r="U48" s="75"/>
      <c r="V48" s="76"/>
      <c r="W48" s="76"/>
    </row>
    <row r="49" spans="1:26" s="35" customFormat="1" ht="17.25" customHeight="1" x14ac:dyDescent="0.25">
      <c r="A49" s="70">
        <f t="shared" si="8"/>
        <v>19</v>
      </c>
      <c r="B49" s="71"/>
      <c r="C49" s="44"/>
      <c r="D49" s="124">
        <f t="shared" si="9"/>
        <v>0</v>
      </c>
      <c r="E49" s="148"/>
      <c r="F49" s="150"/>
      <c r="G49" s="145"/>
      <c r="H49" s="145"/>
      <c r="I49" s="145"/>
      <c r="J49" s="145"/>
      <c r="K49" s="145"/>
      <c r="L49" s="72"/>
      <c r="M49" s="142"/>
      <c r="N49" s="143"/>
      <c r="O49" s="144"/>
      <c r="P49" s="73"/>
      <c r="Q49" s="73"/>
      <c r="R49" s="74"/>
      <c r="S49" s="74"/>
      <c r="T49" s="73"/>
      <c r="U49" s="75"/>
      <c r="V49" s="76"/>
      <c r="W49" s="76"/>
    </row>
    <row r="50" spans="1:26" s="35" customFormat="1" ht="17.25" customHeight="1" x14ac:dyDescent="0.25">
      <c r="A50" s="70">
        <f t="shared" si="8"/>
        <v>20</v>
      </c>
      <c r="B50" s="71"/>
      <c r="C50" s="44"/>
      <c r="D50" s="124">
        <f t="shared" si="9"/>
        <v>0</v>
      </c>
      <c r="E50" s="148"/>
      <c r="F50" s="150"/>
      <c r="G50" s="145"/>
      <c r="H50" s="145"/>
      <c r="I50" s="145"/>
      <c r="J50" s="145"/>
      <c r="K50" s="145"/>
      <c r="L50" s="72"/>
      <c r="M50" s="142"/>
      <c r="N50" s="143"/>
      <c r="O50" s="144"/>
      <c r="P50" s="73"/>
      <c r="Q50" s="73"/>
      <c r="R50" s="74"/>
      <c r="S50" s="74"/>
      <c r="T50" s="73"/>
      <c r="U50" s="75"/>
      <c r="V50" s="76"/>
      <c r="W50" s="76"/>
    </row>
    <row r="51" spans="1:26" s="35" customFormat="1" ht="17.25" customHeight="1" x14ac:dyDescent="0.25">
      <c r="A51" s="70">
        <f t="shared" si="8"/>
        <v>21</v>
      </c>
      <c r="B51" s="71"/>
      <c r="C51" s="44"/>
      <c r="D51" s="124">
        <f t="shared" si="9"/>
        <v>0</v>
      </c>
      <c r="E51" s="148"/>
      <c r="F51" s="150"/>
      <c r="G51" s="145"/>
      <c r="H51" s="145"/>
      <c r="I51" s="145"/>
      <c r="J51" s="145"/>
      <c r="K51" s="145"/>
      <c r="L51" s="72"/>
      <c r="M51" s="142"/>
      <c r="N51" s="143"/>
      <c r="O51" s="144"/>
      <c r="P51" s="73"/>
      <c r="Q51" s="73"/>
      <c r="R51" s="74"/>
      <c r="S51" s="74"/>
      <c r="T51" s="73"/>
      <c r="U51" s="73"/>
      <c r="V51" s="74"/>
      <c r="W51" s="74"/>
    </row>
    <row r="52" spans="1:26" s="35" customFormat="1" ht="17.25" customHeight="1" x14ac:dyDescent="0.25">
      <c r="A52" s="70">
        <f t="shared" si="8"/>
        <v>22</v>
      </c>
      <c r="B52" s="71"/>
      <c r="C52" s="44"/>
      <c r="D52" s="124">
        <f t="shared" si="9"/>
        <v>0</v>
      </c>
      <c r="E52" s="148"/>
      <c r="F52" s="150"/>
      <c r="G52" s="145"/>
      <c r="H52" s="145"/>
      <c r="I52" s="145"/>
      <c r="J52" s="145"/>
      <c r="K52" s="145"/>
      <c r="L52" s="72"/>
      <c r="M52" s="142"/>
      <c r="N52" s="143"/>
      <c r="O52" s="144"/>
      <c r="P52" s="73"/>
      <c r="Q52" s="73"/>
      <c r="R52" s="74"/>
      <c r="S52" s="74"/>
      <c r="T52" s="73"/>
      <c r="U52" s="73"/>
      <c r="V52" s="74"/>
      <c r="W52" s="74"/>
    </row>
    <row r="53" spans="1:26" s="35" customFormat="1" ht="17.25" customHeight="1" x14ac:dyDescent="0.25">
      <c r="A53" s="70">
        <f t="shared" si="8"/>
        <v>23</v>
      </c>
      <c r="B53" s="71"/>
      <c r="C53" s="44"/>
      <c r="D53" s="124">
        <f t="shared" si="9"/>
        <v>0</v>
      </c>
      <c r="E53" s="148"/>
      <c r="F53" s="150"/>
      <c r="G53" s="145"/>
      <c r="H53" s="145"/>
      <c r="I53" s="145"/>
      <c r="J53" s="145"/>
      <c r="K53" s="145"/>
      <c r="L53" s="72"/>
      <c r="M53" s="142"/>
      <c r="N53" s="143"/>
      <c r="O53" s="144"/>
      <c r="P53" s="73"/>
      <c r="Q53" s="73"/>
      <c r="R53" s="74"/>
      <c r="S53" s="74"/>
      <c r="T53" s="73"/>
      <c r="U53" s="73"/>
      <c r="V53" s="74"/>
      <c r="W53" s="74"/>
    </row>
    <row r="54" spans="1:26" s="35" customFormat="1" ht="17.25" hidden="1" customHeight="1" x14ac:dyDescent="0.25">
      <c r="A54" s="70">
        <f t="shared" si="8"/>
        <v>24</v>
      </c>
      <c r="B54" s="33"/>
      <c r="C54" s="77"/>
      <c r="D54" s="78"/>
      <c r="E54" s="78"/>
      <c r="F54" s="33"/>
      <c r="H54" s="33"/>
      <c r="I54" s="33"/>
      <c r="J54" s="33"/>
      <c r="K54" s="33"/>
      <c r="L54" s="33"/>
      <c r="M54" s="79"/>
      <c r="N54" s="80"/>
      <c r="O54" s="81"/>
      <c r="P54" s="82"/>
      <c r="Q54" s="66"/>
      <c r="R54" s="67"/>
      <c r="S54" s="67"/>
      <c r="T54" s="66"/>
      <c r="U54" s="66"/>
      <c r="V54" s="67"/>
      <c r="W54" s="67"/>
    </row>
    <row r="55" spans="1:26" s="35" customFormat="1" ht="17.25" hidden="1" customHeight="1" x14ac:dyDescent="0.25">
      <c r="A55" s="70">
        <f t="shared" si="8"/>
        <v>25</v>
      </c>
      <c r="B55" s="33"/>
      <c r="C55" s="77"/>
      <c r="D55" s="83"/>
      <c r="E55" s="83"/>
      <c r="F55" s="33"/>
      <c r="H55" s="33"/>
      <c r="I55" s="33"/>
      <c r="J55" s="33"/>
      <c r="K55" s="33"/>
      <c r="L55" s="33"/>
      <c r="M55" s="79"/>
      <c r="N55" s="80"/>
      <c r="O55" s="81"/>
      <c r="P55" s="82"/>
      <c r="Q55" s="66"/>
      <c r="R55" s="67"/>
      <c r="S55" s="67"/>
      <c r="T55" s="66"/>
      <c r="U55" s="66"/>
      <c r="V55" s="67"/>
      <c r="W55" s="67"/>
    </row>
    <row r="56" spans="1:26" s="63" customFormat="1" ht="17.25" customHeight="1" thickBot="1" x14ac:dyDescent="0.3">
      <c r="A56" s="189" t="s">
        <v>29</v>
      </c>
      <c r="B56" s="190"/>
      <c r="C56" s="121">
        <f>SUM(C31:C53)</f>
        <v>0</v>
      </c>
      <c r="D56" s="122">
        <f>SUM(D31:D53)</f>
        <v>0</v>
      </c>
      <c r="E56" s="134" t="s">
        <v>88</v>
      </c>
      <c r="F56" s="135"/>
      <c r="G56" s="135"/>
      <c r="H56" s="135"/>
      <c r="I56" s="135"/>
      <c r="J56" s="135"/>
      <c r="K56" s="136"/>
      <c r="L56" s="123">
        <f>SUM(L31:L53)</f>
        <v>0</v>
      </c>
      <c r="M56" s="137" t="s">
        <v>30</v>
      </c>
      <c r="N56" s="138"/>
      <c r="O56" s="139"/>
      <c r="P56" s="84"/>
      <c r="Q56" s="84"/>
      <c r="R56" s="85"/>
      <c r="S56" s="85"/>
      <c r="T56" s="84"/>
      <c r="U56" s="84"/>
      <c r="V56" s="85"/>
      <c r="W56" s="85"/>
    </row>
    <row r="57" spans="1:26" s="96" customFormat="1" ht="17.25" customHeight="1" x14ac:dyDescent="0.25">
      <c r="A57" s="86"/>
      <c r="B57" s="87" t="str">
        <f>IF(L56&gt;D56,"DEBALLASTING TIME IS HIGHER THAN THE TIME REQUIRED FOR LOADING OPERATIONS. THEN, A DEBALLASTING STOPPAGE MUST BE INCLUDED IN THE LOADING SEQUENCE AS A SEPARATE STEP","")</f>
        <v/>
      </c>
      <c r="C57" s="88"/>
      <c r="D57" s="88"/>
      <c r="E57" s="89"/>
      <c r="F57" s="89"/>
      <c r="G57" s="89"/>
      <c r="H57" s="89"/>
      <c r="I57" s="89"/>
      <c r="J57" s="89"/>
      <c r="K57" s="89"/>
      <c r="L57" s="90"/>
      <c r="M57" s="91"/>
      <c r="N57" s="91"/>
      <c r="O57" s="91"/>
      <c r="P57" s="92"/>
      <c r="Q57" s="92"/>
      <c r="R57" s="93"/>
      <c r="S57" s="94"/>
      <c r="T57" s="90"/>
      <c r="U57" s="90"/>
      <c r="V57" s="92"/>
      <c r="W57" s="95"/>
    </row>
    <row r="58" spans="1:26" s="96" customFormat="1" ht="17.25" hidden="1" customHeight="1" x14ac:dyDescent="0.25">
      <c r="A58" s="86"/>
      <c r="B58" s="97" t="str">
        <f>IF(P56&gt;J9,"SAILING DRAFT CANNOT BE HIGHER THAN THE MAXIMUM SAILING DRAFT STATED IN THE CELL J6",IF(Q56&gt;J9,"SAILING DRAFT CANNOT BE HIGHER THAN THE MAXIMUM SAILING DRAFT STATED IN THE CELL J6",""))</f>
        <v/>
      </c>
      <c r="C58" s="88"/>
      <c r="D58" s="88"/>
      <c r="E58" s="89"/>
      <c r="F58" s="89"/>
      <c r="G58" s="89"/>
      <c r="H58" s="89"/>
      <c r="I58" s="89"/>
      <c r="J58" s="89"/>
      <c r="K58" s="89"/>
      <c r="L58" s="90"/>
      <c r="M58" s="91"/>
      <c r="N58" s="91"/>
      <c r="O58" s="91"/>
      <c r="P58" s="92"/>
      <c r="Q58" s="92"/>
      <c r="R58" s="93"/>
      <c r="S58" s="94"/>
      <c r="T58" s="90"/>
      <c r="U58" s="90"/>
      <c r="V58" s="92"/>
      <c r="W58" s="95"/>
      <c r="X58" s="92"/>
      <c r="Y58" s="92"/>
    </row>
    <row r="59" spans="1:26" s="35" customFormat="1" ht="15.5" hidden="1" x14ac:dyDescent="0.25">
      <c r="A59" s="32"/>
      <c r="B59" s="33"/>
      <c r="C59" s="33"/>
      <c r="D59" s="33"/>
      <c r="E59" s="33"/>
      <c r="F59" s="33"/>
      <c r="G59" s="33"/>
      <c r="H59" s="33"/>
      <c r="I59" s="33"/>
      <c r="J59" s="33"/>
      <c r="K59" s="33"/>
      <c r="L59" s="33"/>
      <c r="M59" s="33"/>
      <c r="N59" s="33"/>
      <c r="O59" s="33"/>
      <c r="P59" s="33"/>
      <c r="Q59" s="33"/>
      <c r="R59" s="33"/>
      <c r="S59" s="33"/>
      <c r="T59" s="33"/>
      <c r="U59" s="33"/>
      <c r="V59" s="33"/>
      <c r="W59" s="33"/>
      <c r="X59" s="33"/>
      <c r="Y59" s="33"/>
    </row>
    <row r="60" spans="1:26" s="35" customFormat="1" ht="12.75" customHeight="1" x14ac:dyDescent="0.25">
      <c r="A60" s="98" t="s">
        <v>31</v>
      </c>
      <c r="B60" s="53"/>
      <c r="C60" s="53"/>
      <c r="D60" s="53"/>
      <c r="E60" s="53"/>
      <c r="F60" s="53"/>
      <c r="G60" s="53"/>
      <c r="H60" s="53"/>
      <c r="I60" s="53"/>
      <c r="J60" s="98"/>
      <c r="K60" s="98"/>
      <c r="L60" s="98"/>
      <c r="R60" s="62" t="s">
        <v>32</v>
      </c>
    </row>
    <row r="61" spans="1:26" s="35" customFormat="1" ht="12.75" customHeight="1" x14ac:dyDescent="0.25">
      <c r="A61" s="98" t="s">
        <v>33</v>
      </c>
      <c r="B61" s="53"/>
      <c r="C61" s="53"/>
      <c r="D61" s="53"/>
      <c r="E61" s="53"/>
      <c r="F61" s="53"/>
      <c r="G61" s="53"/>
      <c r="H61" s="53"/>
      <c r="I61" s="53"/>
      <c r="J61" s="98"/>
      <c r="K61" s="98"/>
      <c r="L61" s="98"/>
      <c r="R61" s="62"/>
      <c r="X61" s="99"/>
      <c r="Y61" s="99"/>
      <c r="Z61" s="99"/>
    </row>
    <row r="62" spans="1:26" s="35" customFormat="1" ht="12.75" customHeight="1" x14ac:dyDescent="0.25">
      <c r="A62" s="98"/>
      <c r="B62" s="53"/>
      <c r="C62" s="53"/>
      <c r="D62" s="53"/>
      <c r="E62" s="53"/>
      <c r="F62" s="53"/>
      <c r="G62" s="53"/>
      <c r="H62" s="53"/>
      <c r="I62" s="53"/>
      <c r="J62" s="53"/>
      <c r="K62" s="53"/>
      <c r="L62" s="53"/>
      <c r="Q62" s="33" t="s">
        <v>34</v>
      </c>
      <c r="R62" s="100"/>
      <c r="S62" s="101"/>
      <c r="T62" s="102"/>
      <c r="U62" s="102"/>
      <c r="V62" s="102"/>
      <c r="W62" s="103"/>
    </row>
    <row r="63" spans="1:26" s="35" customFormat="1" ht="12.75" customHeight="1" x14ac:dyDescent="0.25">
      <c r="A63" s="129" t="s">
        <v>151</v>
      </c>
      <c r="B63" s="129"/>
      <c r="C63" s="129"/>
      <c r="D63" s="129"/>
      <c r="E63" s="129"/>
      <c r="F63" s="129"/>
      <c r="G63" s="129"/>
      <c r="H63" s="129"/>
      <c r="I63" s="129"/>
      <c r="J63" s="129"/>
      <c r="K63" s="129"/>
      <c r="L63" s="53"/>
      <c r="Q63" s="33"/>
      <c r="R63" s="100"/>
      <c r="S63" s="104"/>
      <c r="T63" s="105"/>
      <c r="U63" s="105"/>
      <c r="V63" s="105"/>
      <c r="W63" s="106"/>
    </row>
    <row r="64" spans="1:26" s="35" customFormat="1" ht="12.75" customHeight="1" x14ac:dyDescent="0.25">
      <c r="A64" s="129"/>
      <c r="B64" s="129"/>
      <c r="C64" s="129"/>
      <c r="D64" s="129"/>
      <c r="E64" s="129"/>
      <c r="F64" s="129"/>
      <c r="G64" s="129"/>
      <c r="H64" s="129"/>
      <c r="I64" s="129"/>
      <c r="J64" s="129"/>
      <c r="K64" s="129"/>
      <c r="L64" s="53"/>
      <c r="Q64" s="107"/>
      <c r="R64" s="107"/>
    </row>
    <row r="65" spans="1:25" s="35" customFormat="1" ht="12.75" customHeight="1" x14ac:dyDescent="0.25">
      <c r="A65" s="129"/>
      <c r="B65" s="129"/>
      <c r="C65" s="129"/>
      <c r="D65" s="129"/>
      <c r="E65" s="129"/>
      <c r="F65" s="129"/>
      <c r="G65" s="129"/>
      <c r="H65" s="129"/>
      <c r="I65" s="129"/>
      <c r="J65" s="129"/>
      <c r="K65" s="129"/>
      <c r="L65" s="53"/>
      <c r="Q65" s="107"/>
    </row>
    <row r="66" spans="1:25" s="35" customFormat="1" ht="12.75" customHeight="1" x14ac:dyDescent="0.25">
      <c r="A66" s="129"/>
      <c r="B66" s="129"/>
      <c r="C66" s="129"/>
      <c r="D66" s="129"/>
      <c r="E66" s="129"/>
      <c r="F66" s="129"/>
      <c r="G66" s="129"/>
      <c r="H66" s="129"/>
      <c r="I66" s="129"/>
      <c r="J66" s="129"/>
      <c r="K66" s="129"/>
      <c r="L66" s="108"/>
      <c r="Q66" s="33" t="s">
        <v>35</v>
      </c>
      <c r="R66" s="100"/>
      <c r="S66" s="101"/>
      <c r="T66" s="109"/>
      <c r="U66" s="109"/>
      <c r="V66" s="109"/>
      <c r="W66" s="110"/>
    </row>
    <row r="67" spans="1:25" s="35" customFormat="1" ht="12.75" customHeight="1" x14ac:dyDescent="0.25">
      <c r="A67" s="129"/>
      <c r="B67" s="129"/>
      <c r="C67" s="129"/>
      <c r="D67" s="129"/>
      <c r="E67" s="129"/>
      <c r="F67" s="129"/>
      <c r="G67" s="129"/>
      <c r="H67" s="129"/>
      <c r="I67" s="129"/>
      <c r="J67" s="129"/>
      <c r="K67" s="129"/>
      <c r="L67" s="108"/>
      <c r="Q67" s="33"/>
      <c r="R67" s="100"/>
      <c r="S67" s="111"/>
      <c r="T67" s="112"/>
      <c r="U67" s="112"/>
      <c r="V67" s="112"/>
      <c r="W67" s="113"/>
    </row>
    <row r="68" spans="1:25" s="35" customFormat="1" ht="13" x14ac:dyDescent="0.25">
      <c r="A68" s="34"/>
    </row>
    <row r="69" spans="1:25" s="35" customFormat="1" ht="39.75" customHeight="1" x14ac:dyDescent="0.25">
      <c r="A69" s="223" t="s">
        <v>162</v>
      </c>
      <c r="B69" s="223"/>
      <c r="C69" s="223"/>
      <c r="D69" s="225" t="s">
        <v>155</v>
      </c>
      <c r="E69" s="225"/>
      <c r="F69" s="225"/>
      <c r="G69" s="225"/>
      <c r="H69" s="225"/>
      <c r="I69" s="225"/>
      <c r="J69" s="225"/>
      <c r="K69" s="225"/>
      <c r="L69" s="225"/>
      <c r="M69" s="225"/>
      <c r="N69" s="225"/>
      <c r="O69" s="225"/>
      <c r="P69" s="225"/>
      <c r="Q69" s="225"/>
      <c r="R69" s="225"/>
      <c r="S69" s="225"/>
      <c r="T69" s="225"/>
      <c r="U69" s="225"/>
      <c r="X69" s="224" t="s">
        <v>161</v>
      </c>
      <c r="Y69" s="224"/>
    </row>
    <row r="70" spans="1:25" ht="15.5" x14ac:dyDescent="0.25">
      <c r="M70" s="28"/>
    </row>
    <row r="71" spans="1:25" ht="15.5" x14ac:dyDescent="0.25">
      <c r="M71" s="28"/>
    </row>
    <row r="65539" spans="6:8" x14ac:dyDescent="0.25">
      <c r="F65539" s="213"/>
      <c r="G65539" s="213"/>
      <c r="H65539" s="213"/>
    </row>
  </sheetData>
  <sheetProtection algorithmName="SHA-512" hashValue="ZQ6KclkvxSAiY09CfCCkzHONymTDvQK4583cM1kxx+uocNWzoGn4xbalAW/3VyCpYl02v9SFm/2MbVfFngGt5w==" saltValue="v/lr+Ddd9h8A4pfl+bndCA==" spinCount="100000" formatCells="0" formatColumns="0" formatRows="0"/>
  <mergeCells count="178">
    <mergeCell ref="W1:Y1"/>
    <mergeCell ref="A69:C69"/>
    <mergeCell ref="X69:Y69"/>
    <mergeCell ref="D69:U69"/>
    <mergeCell ref="S3:T3"/>
    <mergeCell ref="S4:T4"/>
    <mergeCell ref="S5:T5"/>
    <mergeCell ref="S6:T6"/>
    <mergeCell ref="V5:W5"/>
    <mergeCell ref="V6:W6"/>
    <mergeCell ref="X23:Y23"/>
    <mergeCell ref="F20:G20"/>
    <mergeCell ref="J21:K21"/>
    <mergeCell ref="T23:U23"/>
    <mergeCell ref="T21:U21"/>
    <mergeCell ref="R21:S21"/>
    <mergeCell ref="R23:S23"/>
    <mergeCell ref="H20:I20"/>
    <mergeCell ref="L20:M20"/>
    <mergeCell ref="P20:Q20"/>
    <mergeCell ref="P23:Q23"/>
    <mergeCell ref="N23:O23"/>
    <mergeCell ref="L21:M21"/>
    <mergeCell ref="F21:G21"/>
    <mergeCell ref="F15:L16"/>
    <mergeCell ref="W28:W29"/>
    <mergeCell ref="T28:T29"/>
    <mergeCell ref="F65539:H65539"/>
    <mergeCell ref="G40:K40"/>
    <mergeCell ref="E37:F37"/>
    <mergeCell ref="E38:F38"/>
    <mergeCell ref="E39:F39"/>
    <mergeCell ref="G37:K37"/>
    <mergeCell ref="M31:O31"/>
    <mergeCell ref="M32:O32"/>
    <mergeCell ref="L27:L30"/>
    <mergeCell ref="E41:F41"/>
    <mergeCell ref="E42:F42"/>
    <mergeCell ref="E43:F43"/>
    <mergeCell ref="E47:F47"/>
    <mergeCell ref="E31:F31"/>
    <mergeCell ref="E52:F52"/>
    <mergeCell ref="E53:F53"/>
    <mergeCell ref="G52:K52"/>
    <mergeCell ref="G43:K43"/>
    <mergeCell ref="G35:K35"/>
    <mergeCell ref="M27:O29"/>
    <mergeCell ref="M44:O44"/>
    <mergeCell ref="L18:M18"/>
    <mergeCell ref="R19:S19"/>
    <mergeCell ref="G31:K31"/>
    <mergeCell ref="G32:K32"/>
    <mergeCell ref="M41:O41"/>
    <mergeCell ref="G36:K36"/>
    <mergeCell ref="G41:K41"/>
    <mergeCell ref="M34:O34"/>
    <mergeCell ref="G38:K38"/>
    <mergeCell ref="G39:K39"/>
    <mergeCell ref="M37:O37"/>
    <mergeCell ref="M33:O33"/>
    <mergeCell ref="M39:O39"/>
    <mergeCell ref="M40:O40"/>
    <mergeCell ref="L22:M22"/>
    <mergeCell ref="N22:O22"/>
    <mergeCell ref="M35:O35"/>
    <mergeCell ref="M36:O36"/>
    <mergeCell ref="F22:G22"/>
    <mergeCell ref="H22:I22"/>
    <mergeCell ref="J22:K22"/>
    <mergeCell ref="R22:S22"/>
    <mergeCell ref="T22:U22"/>
    <mergeCell ref="H21:I21"/>
    <mergeCell ref="P21:Q21"/>
    <mergeCell ref="R20:S20"/>
    <mergeCell ref="N20:O20"/>
    <mergeCell ref="U28:U29"/>
    <mergeCell ref="M30:O30"/>
    <mergeCell ref="R28:S28"/>
    <mergeCell ref="J23:K23"/>
    <mergeCell ref="T20:U20"/>
    <mergeCell ref="L23:M23"/>
    <mergeCell ref="N21:O21"/>
    <mergeCell ref="V21:W21"/>
    <mergeCell ref="V23:W23"/>
    <mergeCell ref="V20:W20"/>
    <mergeCell ref="V28:V29"/>
    <mergeCell ref="P28:Q28"/>
    <mergeCell ref="V22:W22"/>
    <mergeCell ref="M51:O51"/>
    <mergeCell ref="M48:O48"/>
    <mergeCell ref="M42:O42"/>
    <mergeCell ref="M43:O43"/>
    <mergeCell ref="M47:O47"/>
    <mergeCell ref="M45:O45"/>
    <mergeCell ref="M49:O49"/>
    <mergeCell ref="G51:K51"/>
    <mergeCell ref="A56:B56"/>
    <mergeCell ref="E50:F50"/>
    <mergeCell ref="M46:O46"/>
    <mergeCell ref="M50:O50"/>
    <mergeCell ref="G49:K49"/>
    <mergeCell ref="G45:K45"/>
    <mergeCell ref="G46:K46"/>
    <mergeCell ref="G44:K44"/>
    <mergeCell ref="G42:K42"/>
    <mergeCell ref="G47:K47"/>
    <mergeCell ref="R17:T17"/>
    <mergeCell ref="E40:F40"/>
    <mergeCell ref="A27:A30"/>
    <mergeCell ref="E33:F33"/>
    <mergeCell ref="E49:F49"/>
    <mergeCell ref="E45:F45"/>
    <mergeCell ref="E35:F35"/>
    <mergeCell ref="E36:F36"/>
    <mergeCell ref="E44:F44"/>
    <mergeCell ref="E46:F46"/>
    <mergeCell ref="C29:C30"/>
    <mergeCell ref="E32:F32"/>
    <mergeCell ref="E48:F48"/>
    <mergeCell ref="E34:F34"/>
    <mergeCell ref="D27:D30"/>
    <mergeCell ref="B27:C28"/>
    <mergeCell ref="E27:F30"/>
    <mergeCell ref="B29:B30"/>
    <mergeCell ref="N18:O18"/>
    <mergeCell ref="T19:U19"/>
    <mergeCell ref="F23:G23"/>
    <mergeCell ref="C22:E22"/>
    <mergeCell ref="P22:Q22"/>
    <mergeCell ref="G27:K30"/>
    <mergeCell ref="V3:W3"/>
    <mergeCell ref="V4:W4"/>
    <mergeCell ref="P17:Q17"/>
    <mergeCell ref="L19:M19"/>
    <mergeCell ref="H18:I18"/>
    <mergeCell ref="P19:Q19"/>
    <mergeCell ref="J18:K18"/>
    <mergeCell ref="A5:C5"/>
    <mergeCell ref="A6:C6"/>
    <mergeCell ref="A7:C7"/>
    <mergeCell ref="V17:W17"/>
    <mergeCell ref="N19:O19"/>
    <mergeCell ref="V18:W18"/>
    <mergeCell ref="V19:W19"/>
    <mergeCell ref="T18:U18"/>
    <mergeCell ref="R18:S18"/>
    <mergeCell ref="D7:F7"/>
    <mergeCell ref="E6:F6"/>
    <mergeCell ref="F19:G19"/>
    <mergeCell ref="P18:Q18"/>
    <mergeCell ref="J19:K19"/>
    <mergeCell ref="F18:G18"/>
    <mergeCell ref="H19:I19"/>
    <mergeCell ref="C10:I11"/>
    <mergeCell ref="F12:P13"/>
    <mergeCell ref="S8:X13"/>
    <mergeCell ref="A63:K67"/>
    <mergeCell ref="P27:W27"/>
    <mergeCell ref="I3:N3"/>
    <mergeCell ref="E56:K56"/>
    <mergeCell ref="M56:O56"/>
    <mergeCell ref="C19:E19"/>
    <mergeCell ref="C20:E20"/>
    <mergeCell ref="C21:E21"/>
    <mergeCell ref="C23:E23"/>
    <mergeCell ref="M38:O38"/>
    <mergeCell ref="G53:K53"/>
    <mergeCell ref="J20:K20"/>
    <mergeCell ref="G33:K33"/>
    <mergeCell ref="G34:K34"/>
    <mergeCell ref="E51:F51"/>
    <mergeCell ref="M53:O53"/>
    <mergeCell ref="G48:K48"/>
    <mergeCell ref="M52:O52"/>
    <mergeCell ref="G50:K50"/>
    <mergeCell ref="F25:H25"/>
    <mergeCell ref="I25:J25"/>
    <mergeCell ref="H23:I23"/>
  </mergeCells>
  <phoneticPr fontId="2" type="noConversion"/>
  <dataValidations count="9">
    <dataValidation type="custom" showInputMessage="1" showErrorMessage="1" errorTitle="Stop!" error="Please do not edit this section!" sqref="L56:L58 D27:E30 I25:J25 D56:D58" xr:uid="{00000000-0002-0000-0000-000000000000}">
      <formula1>""</formula1>
    </dataValidation>
    <dataValidation type="custom" showErrorMessage="1" errorTitle="Stop!" error="Please do not edit this section!" sqref="E31:F53" xr:uid="{00000000-0002-0000-0000-000001000000}">
      <formula1>" 1z"</formula1>
    </dataValidation>
    <dataValidation type="whole" allowBlank="1" showInputMessage="1" showErrorMessage="1" promptTitle="Hold Number" prompt="Enter hatch number: 1 to 9" sqref="B31:B53" xr:uid="{00000000-0002-0000-0000-000002000000}">
      <formula1>1</formula1>
      <formula2>9</formula2>
    </dataValidation>
    <dataValidation type="whole" allowBlank="1" showInputMessage="1" showErrorMessage="1" errorTitle="Tonnes" error="Enter a whole number only" sqref="F23:W23" xr:uid="{00000000-0002-0000-0000-000003000000}">
      <formula1>1</formula1>
      <formula2>30000</formula2>
    </dataValidation>
    <dataValidation type="decimal" operator="lessThanOrEqual" allowBlank="1" showInputMessage="1" showErrorMessage="1" sqref="V30:V58" xr:uid="{00000000-0002-0000-0000-000004000000}">
      <formula1>18.4</formula1>
    </dataValidation>
    <dataValidation type="whole" operator="greaterThanOrEqual" allowBlank="1" showInputMessage="1" showErrorMessage="1" error="Mimimun drop size is 300 tonnes" sqref="C31:C58" xr:uid="{00000000-0002-0000-0000-000005000000}">
      <formula1>300</formula1>
    </dataValidation>
    <dataValidation type="decimal" operator="lessThanOrEqual" allowBlank="1" showInputMessage="1" showErrorMessage="1" error="Draft can never be above 18.40 meters" sqref="P30:Q58" xr:uid="{00000000-0002-0000-0000-000006000000}">
      <formula1>18.4</formula1>
    </dataValidation>
    <dataValidation type="decimal" operator="lessThanOrEqual" allowBlank="1" showInputMessage="1" showErrorMessage="1" error="Air draft can never be above 17.10 meters" sqref="T30:T58 U57:U58" xr:uid="{00000000-0002-0000-0000-000007000000}">
      <formula1>17.1</formula1>
    </dataValidation>
    <dataValidation operator="lessThanOrEqual" allowBlank="1" showInputMessage="1" showErrorMessage="1" error="Air draft can never be above 17.10 meters" sqref="U30:U56" xr:uid="{00000000-0002-0000-0000-000008000000}"/>
  </dataValidations>
  <hyperlinks>
    <hyperlink ref="F25:H25" location="HELP!B29" display="Planned Total Tonnes:" xr:uid="{00000000-0004-0000-0000-000000000000}"/>
    <hyperlink ref="B29" location="HELP!B17" display="Hold No" xr:uid="{00000000-0004-0000-0000-000001000000}"/>
    <hyperlink ref="C29" location="HELP!B18" display="Tonnes" xr:uid="{00000000-0004-0000-0000-000002000000}"/>
    <hyperlink ref="E27:F29" location="HELP!B58" display="Export Coal Name" xr:uid="{00000000-0004-0000-0000-000003000000}"/>
    <hyperlink ref="G27:K29" location="HELP!B15" display="Ballast Operations" xr:uid="{00000000-0004-0000-0000-000004000000}"/>
    <hyperlink ref="L27:L29" location="HELP!B16" display="De-ballast Time (Hrs)" xr:uid="{00000000-0004-0000-0000-000005000000}"/>
    <hyperlink ref="M27:O29" location="HELP!B34" display="Comments/Variations" xr:uid="{00000000-0004-0000-0000-000006000000}"/>
    <hyperlink ref="P29" location="HELP!B36" display="Fwd" xr:uid="{00000000-0004-0000-0000-000007000000}"/>
    <hyperlink ref="Q29" location="HELP!B37" display="Aft" xr:uid="{00000000-0004-0000-0000-000008000000}"/>
    <hyperlink ref="R29" location="HELP!B38" display="BM (*)" xr:uid="{00000000-0004-0000-0000-000009000000}"/>
    <hyperlink ref="S29" location="HELP!B39" display="SF (*)" xr:uid="{00000000-0004-0000-0000-00000A000000}"/>
    <hyperlink ref="V28:V29" location="HELP!B42" display="Draught Mid" xr:uid="{00000000-0004-0000-0000-00000B000000}"/>
    <hyperlink ref="W28:W29" location="HELP!B43" display="Trim" xr:uid="{00000000-0004-0000-0000-00000C000000}"/>
    <hyperlink ref="B29:B30" location="HELP!B30" display="Hold No" xr:uid="{00000000-0004-0000-0000-00000D000000}"/>
    <hyperlink ref="C29:C30" location="HELP!B31" display="Tonnes" xr:uid="{00000000-0004-0000-0000-00000E000000}"/>
    <hyperlink ref="G27:K30" location="HELP!B32" display="Ballast Operations" xr:uid="{00000000-0004-0000-0000-00000F000000}"/>
    <hyperlink ref="L27:L30" location="HELP!B33" display="De-ballast Time (Hrs)" xr:uid="{00000000-0004-0000-0000-000010000000}"/>
    <hyperlink ref="M30:O30" location="HELP!B35" display="Arrival:" xr:uid="{00000000-0004-0000-0000-000011000000}"/>
    <hyperlink ref="A56:B56" location="HELP!B58" display="Total:" xr:uid="{00000000-0004-0000-0000-000012000000}"/>
    <hyperlink ref="E27:F30" location="HELP!B24" display="Export Coal Name" xr:uid="{00000000-0004-0000-0000-000013000000}"/>
    <hyperlink ref="D27:D29" location="HELP!B57" display="Load Time (Hrs)" xr:uid="{00000000-0004-0000-0000-000014000000}"/>
    <hyperlink ref="D27:D30" location="HELP!B52" display="Load Time (Hrs)" xr:uid="{00000000-0004-0000-0000-000015000000}"/>
    <hyperlink ref="C19" location="HELP!B12" display="Capacity inc coamings:" xr:uid="{00000000-0004-0000-0000-000016000000}"/>
    <hyperlink ref="C20" location="HELP!B13" display="Planned % full:" xr:uid="{00000000-0004-0000-0000-000017000000}"/>
    <hyperlink ref="C21" location="HELP!B9" display="Coal Name:" xr:uid="{00000000-0004-0000-0000-000018000000}"/>
    <hyperlink ref="C23" location="HELP!B14" display="Planned Metric Tonnes:" xr:uid="{00000000-0004-0000-0000-000019000000}"/>
    <hyperlink ref="U28:U29" location="HELP!B41" display="Air Draft (to the top of the hatch covers, when opened)" xr:uid="{00000000-0004-0000-0000-00001A000000}"/>
    <hyperlink ref="T28:T29" location="HELP!B40" display="Air Draft" xr:uid="{00000000-0004-0000-0000-00001B000000}"/>
    <hyperlink ref="C22:E22" location="HELP!B53" display="Assumed SF:" xr:uid="{00000000-0004-0000-0000-00001C000000}"/>
    <hyperlink ref="C19:E19" location="HELP!B27" display="Capacity inc coamings:" xr:uid="{00000000-0004-0000-0000-00001D000000}"/>
    <hyperlink ref="C20:E20" location="HELP!B28" display="Planned filling %:" xr:uid="{00000000-0004-0000-0000-00001E000000}"/>
    <hyperlink ref="C21:E21" location="HELP!B24" display="Coal Name:" xr:uid="{00000000-0004-0000-0000-00001F000000}"/>
    <hyperlink ref="C23:E23" location="HELP!B26" display="Planned Metric Tonnes:" xr:uid="{00000000-0004-0000-0000-000020000000}"/>
    <hyperlink ref="M56:O56" location="HELP!B44" display="Final / Sail Time:" xr:uid="{00000000-0004-0000-0000-000021000000}"/>
    <hyperlink ref="V3" location="HELP!B11" display="C.L.P." xr:uid="{00000000-0004-0000-0000-000022000000}"/>
    <hyperlink ref="I5" location="HELP!B19" display="Ballast to pump out (m3):" xr:uid="{00000000-0004-0000-0000-000023000000}"/>
    <hyperlink ref="I6" location="HELP!B20" display="Deballast Pump Rate:" xr:uid="{00000000-0004-0000-0000-000024000000}"/>
    <hyperlink ref="I7" location="HELP!B21" display="Dock Water Density:" xr:uid="{00000000-0004-0000-0000-000025000000}"/>
    <hyperlink ref="S3:T3" location="HELP!B24" display="Coal Name" xr:uid="{00000000-0004-0000-0000-000026000000}"/>
    <hyperlink ref="U3" location="HELP!B25" display="Stowage Factor (ft3/ t)" xr:uid="{00000000-0004-0000-0000-000027000000}"/>
    <hyperlink ref="V3:W3" location="HELP!B26" display="Planned Tonnes per cargo type" xr:uid="{00000000-0004-0000-0000-000028000000}"/>
    <hyperlink ref="I9" location="HELP!B22" display="Any draft restriction?" xr:uid="{00000000-0004-0000-0000-000029000000}"/>
    <hyperlink ref="C10" location="HELP!B23" display="Max. sailing draft (just in case of restriction)" xr:uid="{00000000-0004-0000-0000-00002A000000}"/>
    <hyperlink ref="N5" location="HELP!B45" display="TPC:" xr:uid="{00000000-0004-0000-0000-00002B000000}"/>
    <hyperlink ref="N6" location="HELP!B46" display="Estimated sailing displacement:" xr:uid="{00000000-0004-0000-0000-00002C000000}"/>
    <hyperlink ref="N7" location="HELP!B47" display="Vessel with Deck Gear:" xr:uid="{00000000-0004-0000-0000-00002D000000}"/>
    <hyperlink ref="N8" location="HELP!B48" display="Any tonnage restriction?" xr:uid="{00000000-0004-0000-0000-00002E000000}"/>
    <hyperlink ref="N9" location="HELP!B49" display="Tonnage restriction (if any):" xr:uid="{00000000-0004-0000-0000-00002F000000}"/>
  </hyperlinks>
  <printOptions horizontalCentered="1"/>
  <pageMargins left="0" right="0" top="0.78740157480314965" bottom="0" header="0" footer="0"/>
  <pageSetup scale="45" orientation="landscape" horizontalDpi="1200" verticalDpi="1200" r:id="rId1"/>
  <headerFooter alignWithMargins="0">
    <oddFooter>&amp;C&amp;G</oddFooter>
  </headerFooter>
  <ignoredErrors>
    <ignoredError sqref="F18:Y18 B54:B55 E47:O53 M16:Y16 Y21 G25:K25 X25:Y25 E32:O39 A59:T59 A56:C56 L56 Y19 F17:R17 S17:Y17 D54:O55 D56 F24:Y24 E44:K44 E43:K43 M43:O43 B57 D31:D53 E45:K46 M45:O46 E40:K42 M40:O42 M44:O44 Y23 B33:B44 B45:B53 A32:B32 A33:A44 A45:A53 X20:Y20" unlockedFormula="1"/>
  </ignoredErrors>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1027" r:id="rId5" name="Check Box 3">
              <controlPr defaultSize="0" autoFill="0" autoLine="0" autoPict="0">
                <anchor moveWithCells="1">
                  <from>
                    <xdr:col>9</xdr:col>
                    <xdr:colOff>704850</xdr:colOff>
                    <xdr:row>8</xdr:row>
                    <xdr:rowOff>0</xdr:rowOff>
                  </from>
                  <to>
                    <xdr:col>10</xdr:col>
                    <xdr:colOff>133350</xdr:colOff>
                    <xdr:row>9</xdr:row>
                    <xdr:rowOff>38100</xdr:rowOff>
                  </to>
                </anchor>
              </controlPr>
            </control>
          </mc:Choice>
        </mc:AlternateContent>
        <mc:AlternateContent xmlns:mc="http://schemas.openxmlformats.org/markup-compatibility/2006">
          <mc:Choice Requires="x14">
            <control shapeId="1035" r:id="rId6" name="Check Box 11">
              <controlPr defaultSize="0" autoFill="0" autoLine="0" autoPict="0">
                <anchor moveWithCells="1">
                  <from>
                    <xdr:col>9</xdr:col>
                    <xdr:colOff>209550</xdr:colOff>
                    <xdr:row>8</xdr:row>
                    <xdr:rowOff>0</xdr:rowOff>
                  </from>
                  <to>
                    <xdr:col>9</xdr:col>
                    <xdr:colOff>527050</xdr:colOff>
                    <xdr:row>9</xdr:row>
                    <xdr:rowOff>38100</xdr:rowOff>
                  </to>
                </anchor>
              </controlPr>
            </control>
          </mc:Choice>
        </mc:AlternateContent>
        <mc:AlternateContent xmlns:mc="http://schemas.openxmlformats.org/markup-compatibility/2006">
          <mc:Choice Requires="x14">
            <control shapeId="1036" r:id="rId7" name="Check Box 12">
              <controlPr defaultSize="0" autoFill="0" autoLine="0" autoPict="0">
                <anchor moveWithCells="1">
                  <from>
                    <xdr:col>14</xdr:col>
                    <xdr:colOff>704850</xdr:colOff>
                    <xdr:row>6</xdr:row>
                    <xdr:rowOff>0</xdr:rowOff>
                  </from>
                  <to>
                    <xdr:col>15</xdr:col>
                    <xdr:colOff>133350</xdr:colOff>
                    <xdr:row>7</xdr:row>
                    <xdr:rowOff>31750</xdr:rowOff>
                  </to>
                </anchor>
              </controlPr>
            </control>
          </mc:Choice>
        </mc:AlternateContent>
        <mc:AlternateContent xmlns:mc="http://schemas.openxmlformats.org/markup-compatibility/2006">
          <mc:Choice Requires="x14">
            <control shapeId="1037" r:id="rId8" name="Check Box 13">
              <controlPr defaultSize="0" autoFill="0" autoLine="0" autoPict="0">
                <anchor moveWithCells="1">
                  <from>
                    <xdr:col>14</xdr:col>
                    <xdr:colOff>209550</xdr:colOff>
                    <xdr:row>6</xdr:row>
                    <xdr:rowOff>0</xdr:rowOff>
                  </from>
                  <to>
                    <xdr:col>14</xdr:col>
                    <xdr:colOff>527050</xdr:colOff>
                    <xdr:row>7</xdr:row>
                    <xdr:rowOff>31750</xdr:rowOff>
                  </to>
                </anchor>
              </controlPr>
            </control>
          </mc:Choice>
        </mc:AlternateContent>
        <mc:AlternateContent xmlns:mc="http://schemas.openxmlformats.org/markup-compatibility/2006">
          <mc:Choice Requires="x14">
            <control shapeId="1039" r:id="rId9" name="Check Box 15">
              <controlPr defaultSize="0" autoFill="0" autoLine="0" autoPict="0">
                <anchor moveWithCells="1">
                  <from>
                    <xdr:col>14</xdr:col>
                    <xdr:colOff>704850</xdr:colOff>
                    <xdr:row>7</xdr:row>
                    <xdr:rowOff>0</xdr:rowOff>
                  </from>
                  <to>
                    <xdr:col>15</xdr:col>
                    <xdr:colOff>133350</xdr:colOff>
                    <xdr:row>8</xdr:row>
                    <xdr:rowOff>31750</xdr:rowOff>
                  </to>
                </anchor>
              </controlPr>
            </control>
          </mc:Choice>
        </mc:AlternateContent>
        <mc:AlternateContent xmlns:mc="http://schemas.openxmlformats.org/markup-compatibility/2006">
          <mc:Choice Requires="x14">
            <control shapeId="1040" r:id="rId10" name="Check Box 16">
              <controlPr defaultSize="0" autoFill="0" autoLine="0" autoPict="0">
                <anchor moveWithCells="1">
                  <from>
                    <xdr:col>14</xdr:col>
                    <xdr:colOff>209550</xdr:colOff>
                    <xdr:row>7</xdr:row>
                    <xdr:rowOff>0</xdr:rowOff>
                  </from>
                  <to>
                    <xdr:col>14</xdr:col>
                    <xdr:colOff>527050</xdr:colOff>
                    <xdr:row>8</xdr:row>
                    <xdr:rowOff>31750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B1:R26"/>
  <sheetViews>
    <sheetView workbookViewId="0">
      <selection activeCell="G12" sqref="G12"/>
    </sheetView>
  </sheetViews>
  <sheetFormatPr baseColWidth="10" defaultColWidth="9.1796875" defaultRowHeight="12.5" x14ac:dyDescent="0.25"/>
  <cols>
    <col min="2" max="2" width="37.54296875" customWidth="1"/>
    <col min="3" max="6" width="7.7265625" customWidth="1"/>
    <col min="11" max="11" width="11" customWidth="1"/>
    <col min="16" max="16" width="10.1796875" customWidth="1"/>
    <col min="17" max="17" width="10" customWidth="1"/>
  </cols>
  <sheetData>
    <row r="1" spans="2:18" ht="25" x14ac:dyDescent="0.25">
      <c r="B1" s="1"/>
      <c r="C1" s="2"/>
      <c r="D1" s="2"/>
      <c r="E1" s="2"/>
      <c r="F1" s="2"/>
      <c r="G1" s="2"/>
      <c r="H1" s="3" t="s">
        <v>36</v>
      </c>
      <c r="I1" s="4" t="s">
        <v>22</v>
      </c>
      <c r="J1" s="4" t="s">
        <v>23</v>
      </c>
      <c r="K1" s="4" t="s">
        <v>37</v>
      </c>
      <c r="L1" s="4" t="s">
        <v>38</v>
      </c>
      <c r="M1" s="4" t="s">
        <v>21</v>
      </c>
      <c r="N1" s="4" t="s">
        <v>39</v>
      </c>
      <c r="O1" s="4" t="s">
        <v>40</v>
      </c>
      <c r="P1" s="4" t="s">
        <v>41</v>
      </c>
      <c r="Q1" s="4" t="s">
        <v>42</v>
      </c>
      <c r="R1" s="5" t="s">
        <v>43</v>
      </c>
    </row>
    <row r="2" spans="2:18" x14ac:dyDescent="0.25">
      <c r="B2" s="6"/>
      <c r="C2" s="7" t="s">
        <v>44</v>
      </c>
      <c r="D2" s="7" t="s">
        <v>45</v>
      </c>
      <c r="E2" s="7" t="s">
        <v>46</v>
      </c>
      <c r="F2" s="8" t="s">
        <v>47</v>
      </c>
      <c r="G2" s="9"/>
      <c r="H2" s="9">
        <f>'Load Plan'!A31</f>
        <v>1</v>
      </c>
      <c r="I2" s="9">
        <f>'Load Plan'!B31</f>
        <v>0</v>
      </c>
      <c r="J2" s="9">
        <f>'Load Plan'!C31</f>
        <v>0</v>
      </c>
      <c r="K2" s="9" t="str">
        <f>TRIM(IF(J2&gt;0,HLOOKUP(I2,'Load Plan'!$F$18:$W$23,4,FALSE),""))</f>
        <v/>
      </c>
      <c r="L2" s="9" t="b">
        <f>IF(AND(J2&lt;&gt;0,J3=0,J4=0),TRUE,FALSE)</f>
        <v>0</v>
      </c>
      <c r="M2" s="9" t="b">
        <f>OR(L2,L3)</f>
        <v>0</v>
      </c>
      <c r="N2" s="9">
        <f t="shared" ref="N2:N24" si="0">J2/IF(M2,$F$4,$F$3)</f>
        <v>0</v>
      </c>
      <c r="O2" s="9">
        <f t="shared" ref="O2:O24" si="1">IF(L4,$F$7/60,0)</f>
        <v>0</v>
      </c>
      <c r="P2" s="9">
        <f t="shared" ref="P2:P24" si="2">IF(AND(NOT(OR(I2=0,I3=0)),NOT(EXACT(I2,I3)),O2=0),$F$5/60,0)</f>
        <v>0</v>
      </c>
      <c r="Q2" s="9">
        <f>IF(AND(NOT(EXACT(K2,K3)),K2&lt;&gt;"",K3&lt;&gt;""),$F$6/60,0)</f>
        <v>0</v>
      </c>
      <c r="R2" s="10">
        <f>N2+MAX(O2,P2,Q2)</f>
        <v>0</v>
      </c>
    </row>
    <row r="3" spans="2:18" x14ac:dyDescent="0.25">
      <c r="B3" s="11" t="s">
        <v>48</v>
      </c>
      <c r="C3" s="7">
        <v>7000</v>
      </c>
      <c r="D3" s="7">
        <v>1900</v>
      </c>
      <c r="E3" s="7">
        <v>2850</v>
      </c>
      <c r="F3" s="8">
        <f>IF($D$10="KCT",Calc!C3,IF($C$13,E3,Calc!D3))</f>
        <v>1900</v>
      </c>
      <c r="G3" s="9"/>
      <c r="H3" s="9">
        <f>'Load Plan'!A32</f>
        <v>2</v>
      </c>
      <c r="I3" s="9">
        <f>'Load Plan'!B32</f>
        <v>0</v>
      </c>
      <c r="J3" s="9">
        <f>'Load Plan'!C32</f>
        <v>0</v>
      </c>
      <c r="K3" s="9" t="str">
        <f>TRIM(IF(J3&gt;0,HLOOKUP(I3,'Load Plan'!$F$18:$W$23,4,FALSE),""))</f>
        <v/>
      </c>
      <c r="L3" s="9" t="b">
        <f t="shared" ref="L3:L24" si="3">IF(AND(J3&lt;&gt;0,J4=0,J5=0),TRUE,FALSE)</f>
        <v>0</v>
      </c>
      <c r="M3" s="9" t="b">
        <f t="shared" ref="M3:M24" si="4">OR(L3,L4)</f>
        <v>0</v>
      </c>
      <c r="N3" s="9">
        <f t="shared" si="0"/>
        <v>0</v>
      </c>
      <c r="O3" s="9">
        <f t="shared" si="1"/>
        <v>0</v>
      </c>
      <c r="P3" s="9">
        <f t="shared" si="2"/>
        <v>0</v>
      </c>
      <c r="Q3" s="9">
        <f t="shared" ref="Q3:Q24" si="5">IF(AND(NOT(EXACT(K3,K4)),K3&lt;&gt;"",K4&lt;&gt;""),$F$6/60,0)</f>
        <v>0</v>
      </c>
      <c r="R3" s="10">
        <f t="shared" ref="R3:R24" si="6">N3+MAX(O3,P3,Q3)</f>
        <v>0</v>
      </c>
    </row>
    <row r="4" spans="2:18" x14ac:dyDescent="0.25">
      <c r="B4" s="11" t="s">
        <v>49</v>
      </c>
      <c r="C4" s="7">
        <v>3000</v>
      </c>
      <c r="D4" s="7">
        <v>1600</v>
      </c>
      <c r="E4" s="7">
        <v>1600</v>
      </c>
      <c r="F4" s="8">
        <f>IF($D$10="KCT",Calc!C4,IF($C$13,E4,Calc!D4))</f>
        <v>1600</v>
      </c>
      <c r="G4" s="9"/>
      <c r="H4" s="9">
        <f>'Load Plan'!A33</f>
        <v>3</v>
      </c>
      <c r="I4" s="9">
        <f>'Load Plan'!B33</f>
        <v>0</v>
      </c>
      <c r="J4" s="9">
        <f>'Load Plan'!C33</f>
        <v>0</v>
      </c>
      <c r="K4" s="9" t="str">
        <f>TRIM(IF(J4&gt;0,HLOOKUP(I4,'Load Plan'!$F$18:$W$23,4,FALSE),""))</f>
        <v/>
      </c>
      <c r="L4" s="9" t="b">
        <f t="shared" si="3"/>
        <v>0</v>
      </c>
      <c r="M4" s="9" t="b">
        <f t="shared" si="4"/>
        <v>0</v>
      </c>
      <c r="N4" s="9">
        <f t="shared" si="0"/>
        <v>0</v>
      </c>
      <c r="O4" s="9">
        <f t="shared" si="1"/>
        <v>0</v>
      </c>
      <c r="P4" s="9">
        <f t="shared" si="2"/>
        <v>0</v>
      </c>
      <c r="Q4" s="9">
        <f t="shared" si="5"/>
        <v>0</v>
      </c>
      <c r="R4" s="10">
        <f t="shared" si="6"/>
        <v>0</v>
      </c>
    </row>
    <row r="5" spans="2:18" x14ac:dyDescent="0.25">
      <c r="B5" s="11" t="s">
        <v>50</v>
      </c>
      <c r="C5" s="7">
        <v>10</v>
      </c>
      <c r="D5" s="7">
        <v>10</v>
      </c>
      <c r="E5" s="7"/>
      <c r="F5" s="8">
        <f>IF($D$10="KCT",Calc!C5,Calc!D5)*IF(C12,2,1)</f>
        <v>10</v>
      </c>
      <c r="G5" s="9"/>
      <c r="H5" s="9">
        <f>'Load Plan'!A34</f>
        <v>4</v>
      </c>
      <c r="I5" s="9">
        <f>'Load Plan'!B34</f>
        <v>0</v>
      </c>
      <c r="J5" s="9">
        <f>'Load Plan'!C34</f>
        <v>0</v>
      </c>
      <c r="K5" s="9" t="str">
        <f>TRIM(IF(J5&gt;0,HLOOKUP(I5,'Load Plan'!$F$18:$W$23,4,FALSE),""))</f>
        <v/>
      </c>
      <c r="L5" s="9" t="b">
        <f t="shared" si="3"/>
        <v>0</v>
      </c>
      <c r="M5" s="9" t="b">
        <f t="shared" si="4"/>
        <v>0</v>
      </c>
      <c r="N5" s="9">
        <f t="shared" si="0"/>
        <v>0</v>
      </c>
      <c r="O5" s="9">
        <f t="shared" si="1"/>
        <v>0</v>
      </c>
      <c r="P5" s="9">
        <f t="shared" si="2"/>
        <v>0</v>
      </c>
      <c r="Q5" s="9">
        <f t="shared" si="5"/>
        <v>0</v>
      </c>
      <c r="R5" s="10">
        <f t="shared" si="6"/>
        <v>0</v>
      </c>
    </row>
    <row r="6" spans="2:18" x14ac:dyDescent="0.25">
      <c r="B6" s="11" t="s">
        <v>51</v>
      </c>
      <c r="C6" s="7">
        <v>40</v>
      </c>
      <c r="D6" s="7">
        <v>40</v>
      </c>
      <c r="E6" s="7"/>
      <c r="F6" s="8">
        <f>IF($D$10="KCT",Calc!C6,Calc!D6)</f>
        <v>40</v>
      </c>
      <c r="G6" s="9"/>
      <c r="H6" s="9">
        <f>'Load Plan'!A35</f>
        <v>5</v>
      </c>
      <c r="I6" s="9">
        <f>'Load Plan'!B35</f>
        <v>0</v>
      </c>
      <c r="J6" s="9">
        <f>'Load Plan'!C35</f>
        <v>0</v>
      </c>
      <c r="K6" s="9" t="str">
        <f>TRIM(IF(J6&gt;0,HLOOKUP(I6,'Load Plan'!$F$18:$W$23,4,FALSE),""))</f>
        <v/>
      </c>
      <c r="L6" s="9" t="b">
        <f t="shared" si="3"/>
        <v>0</v>
      </c>
      <c r="M6" s="9" t="b">
        <f t="shared" si="4"/>
        <v>0</v>
      </c>
      <c r="N6" s="9">
        <f t="shared" si="0"/>
        <v>0</v>
      </c>
      <c r="O6" s="9">
        <f t="shared" si="1"/>
        <v>0</v>
      </c>
      <c r="P6" s="9">
        <f t="shared" si="2"/>
        <v>0</v>
      </c>
      <c r="Q6" s="9">
        <f t="shared" si="5"/>
        <v>0</v>
      </c>
      <c r="R6" s="10">
        <f t="shared" si="6"/>
        <v>0</v>
      </c>
    </row>
    <row r="7" spans="2:18" x14ac:dyDescent="0.25">
      <c r="B7" s="11" t="s">
        <v>52</v>
      </c>
      <c r="C7" s="7">
        <v>30</v>
      </c>
      <c r="D7" s="7">
        <v>30</v>
      </c>
      <c r="E7" s="7"/>
      <c r="F7" s="8">
        <f>IF($D$10="KCT",Calc!C7,Calc!D7)</f>
        <v>30</v>
      </c>
      <c r="G7" s="9"/>
      <c r="H7" s="9">
        <f>'Load Plan'!A36</f>
        <v>6</v>
      </c>
      <c r="I7" s="9">
        <f>'Load Plan'!B36</f>
        <v>0</v>
      </c>
      <c r="J7" s="9">
        <f>'Load Plan'!C36</f>
        <v>0</v>
      </c>
      <c r="K7" s="9" t="str">
        <f>TRIM(IF(J7&gt;0,HLOOKUP(I7,'Load Plan'!$F$18:$W$23,4,FALSE),""))</f>
        <v/>
      </c>
      <c r="L7" s="9" t="b">
        <f t="shared" si="3"/>
        <v>0</v>
      </c>
      <c r="M7" s="9" t="b">
        <f t="shared" si="4"/>
        <v>0</v>
      </c>
      <c r="N7" s="9">
        <f t="shared" si="0"/>
        <v>0</v>
      </c>
      <c r="O7" s="9">
        <f t="shared" si="1"/>
        <v>0</v>
      </c>
      <c r="P7" s="9">
        <f t="shared" si="2"/>
        <v>0</v>
      </c>
      <c r="Q7" s="9">
        <f t="shared" si="5"/>
        <v>0</v>
      </c>
      <c r="R7" s="10">
        <f t="shared" si="6"/>
        <v>0</v>
      </c>
    </row>
    <row r="8" spans="2:18" x14ac:dyDescent="0.25">
      <c r="B8" s="12"/>
      <c r="C8" s="9"/>
      <c r="D8" s="9"/>
      <c r="E8" s="9"/>
      <c r="F8" s="9"/>
      <c r="G8" s="9"/>
      <c r="H8" s="9">
        <f>'Load Plan'!A37</f>
        <v>7</v>
      </c>
      <c r="I8" s="9">
        <f>'Load Plan'!B37</f>
        <v>0</v>
      </c>
      <c r="J8" s="9">
        <f>'Load Plan'!C37</f>
        <v>0</v>
      </c>
      <c r="K8" s="9" t="str">
        <f>TRIM(IF(J8&gt;0,HLOOKUP(I8,'Load Plan'!$F$18:$W$23,4,FALSE),""))</f>
        <v/>
      </c>
      <c r="L8" s="9" t="b">
        <f t="shared" si="3"/>
        <v>0</v>
      </c>
      <c r="M8" s="9" t="b">
        <f t="shared" si="4"/>
        <v>0</v>
      </c>
      <c r="N8" s="9">
        <f t="shared" si="0"/>
        <v>0</v>
      </c>
      <c r="O8" s="9">
        <f t="shared" si="1"/>
        <v>0</v>
      </c>
      <c r="P8" s="9">
        <f t="shared" si="2"/>
        <v>0</v>
      </c>
      <c r="Q8" s="9">
        <f t="shared" si="5"/>
        <v>0</v>
      </c>
      <c r="R8" s="10">
        <f t="shared" si="6"/>
        <v>0</v>
      </c>
    </row>
    <row r="9" spans="2:18" x14ac:dyDescent="0.25">
      <c r="B9" s="12"/>
      <c r="C9" s="9"/>
      <c r="D9" s="9"/>
      <c r="E9" s="9"/>
      <c r="F9" s="9"/>
      <c r="G9" s="9"/>
      <c r="H9" s="9">
        <f>'Load Plan'!A38</f>
        <v>8</v>
      </c>
      <c r="I9" s="9">
        <f>'Load Plan'!B38</f>
        <v>0</v>
      </c>
      <c r="J9" s="9">
        <f>'Load Plan'!C38</f>
        <v>0</v>
      </c>
      <c r="K9" s="9" t="str">
        <f>TRIM(IF(J9&gt;0,HLOOKUP(I9,'Load Plan'!$F$18:$W$23,4,FALSE),""))</f>
        <v/>
      </c>
      <c r="L9" s="9" t="b">
        <f t="shared" si="3"/>
        <v>0</v>
      </c>
      <c r="M9" s="9" t="b">
        <f t="shared" si="4"/>
        <v>0</v>
      </c>
      <c r="N9" s="9">
        <f t="shared" si="0"/>
        <v>0</v>
      </c>
      <c r="O9" s="9">
        <f t="shared" si="1"/>
        <v>0</v>
      </c>
      <c r="P9" s="9">
        <f t="shared" si="2"/>
        <v>0</v>
      </c>
      <c r="Q9" s="9">
        <f t="shared" si="5"/>
        <v>0</v>
      </c>
      <c r="R9" s="10">
        <f t="shared" si="6"/>
        <v>0</v>
      </c>
    </row>
    <row r="10" spans="2:18" x14ac:dyDescent="0.25">
      <c r="B10" s="13" t="s">
        <v>53</v>
      </c>
      <c r="C10" s="9" t="str">
        <f>TRIM('Load Plan'!D6)</f>
        <v/>
      </c>
      <c r="D10" s="9" t="str">
        <f>IF(OR(C10="K4",C10="K5",C10="K6"),"KCT","CCT")</f>
        <v>CCT</v>
      </c>
      <c r="E10" s="9"/>
      <c r="F10" s="9"/>
      <c r="G10" s="9"/>
      <c r="H10" s="9">
        <f>'Load Plan'!A39</f>
        <v>9</v>
      </c>
      <c r="I10" s="9">
        <f>'Load Plan'!B39</f>
        <v>0</v>
      </c>
      <c r="J10" s="9">
        <f>'Load Plan'!C39</f>
        <v>0</v>
      </c>
      <c r="K10" s="9" t="str">
        <f>TRIM(IF(J10&gt;0,HLOOKUP(I10,'Load Plan'!$F$18:$W$23,4,FALSE),""))</f>
        <v/>
      </c>
      <c r="L10" s="9" t="b">
        <f t="shared" si="3"/>
        <v>0</v>
      </c>
      <c r="M10" s="9" t="b">
        <f t="shared" si="4"/>
        <v>0</v>
      </c>
      <c r="N10" s="9">
        <f t="shared" si="0"/>
        <v>0</v>
      </c>
      <c r="O10" s="9">
        <f t="shared" si="1"/>
        <v>0</v>
      </c>
      <c r="P10" s="9">
        <f t="shared" si="2"/>
        <v>0</v>
      </c>
      <c r="Q10" s="9">
        <f t="shared" si="5"/>
        <v>0</v>
      </c>
      <c r="R10" s="10">
        <f t="shared" si="6"/>
        <v>0</v>
      </c>
    </row>
    <row r="11" spans="2:18" x14ac:dyDescent="0.25">
      <c r="B11" s="13" t="s">
        <v>54</v>
      </c>
      <c r="C11" s="14" t="b">
        <v>0</v>
      </c>
      <c r="D11" s="9"/>
      <c r="E11" s="226" t="str">
        <f>IF(C11,"Max Allowable- Sailing Draft","")</f>
        <v/>
      </c>
      <c r="F11" s="227"/>
      <c r="G11" s="9"/>
      <c r="H11" s="9">
        <f>'Load Plan'!A40</f>
        <v>10</v>
      </c>
      <c r="I11" s="9">
        <f>'Load Plan'!B40</f>
        <v>0</v>
      </c>
      <c r="J11" s="9">
        <f>'Load Plan'!C40</f>
        <v>0</v>
      </c>
      <c r="K11" s="9" t="str">
        <f>TRIM(IF(J11&gt;0,HLOOKUP(I11,'Load Plan'!$F$18:$W$23,4,FALSE),""))</f>
        <v/>
      </c>
      <c r="L11" s="9" t="b">
        <f t="shared" si="3"/>
        <v>0</v>
      </c>
      <c r="M11" s="9" t="b">
        <f t="shared" si="4"/>
        <v>0</v>
      </c>
      <c r="N11" s="9">
        <f t="shared" si="0"/>
        <v>0</v>
      </c>
      <c r="O11" s="9">
        <f t="shared" si="1"/>
        <v>0</v>
      </c>
      <c r="P11" s="9">
        <f t="shared" si="2"/>
        <v>0</v>
      </c>
      <c r="Q11" s="9">
        <f t="shared" si="5"/>
        <v>0</v>
      </c>
      <c r="R11" s="10">
        <f t="shared" si="6"/>
        <v>0</v>
      </c>
    </row>
    <row r="12" spans="2:18" x14ac:dyDescent="0.25">
      <c r="B12" s="13" t="s">
        <v>55</v>
      </c>
      <c r="C12" s="14" t="b">
        <v>0</v>
      </c>
      <c r="D12" s="9"/>
      <c r="E12" s="228"/>
      <c r="F12" s="227"/>
      <c r="G12" s="9"/>
      <c r="H12" s="9">
        <f>'Load Plan'!A41</f>
        <v>11</v>
      </c>
      <c r="I12" s="9">
        <f>'Load Plan'!B41</f>
        <v>0</v>
      </c>
      <c r="J12" s="9">
        <f>'Load Plan'!C41</f>
        <v>0</v>
      </c>
      <c r="K12" s="9" t="str">
        <f>TRIM(IF(J12&gt;0,HLOOKUP(I12,'Load Plan'!$F$18:$W$23,4,FALSE),""))</f>
        <v/>
      </c>
      <c r="L12" s="9" t="b">
        <f t="shared" si="3"/>
        <v>0</v>
      </c>
      <c r="M12" s="9" t="b">
        <f t="shared" si="4"/>
        <v>0</v>
      </c>
      <c r="N12" s="9">
        <f t="shared" si="0"/>
        <v>0</v>
      </c>
      <c r="O12" s="9">
        <f t="shared" si="1"/>
        <v>0</v>
      </c>
      <c r="P12" s="9">
        <f t="shared" si="2"/>
        <v>0</v>
      </c>
      <c r="Q12" s="9">
        <f t="shared" si="5"/>
        <v>0</v>
      </c>
      <c r="R12" s="10">
        <f t="shared" si="6"/>
        <v>0</v>
      </c>
    </row>
    <row r="13" spans="2:18" x14ac:dyDescent="0.25">
      <c r="B13" s="13" t="s">
        <v>56</v>
      </c>
      <c r="C13" s="14" t="b">
        <v>0</v>
      </c>
      <c r="D13" s="9"/>
      <c r="E13" s="9"/>
      <c r="F13" s="9"/>
      <c r="G13" s="15"/>
      <c r="H13" s="9">
        <f>'Load Plan'!A42</f>
        <v>12</v>
      </c>
      <c r="I13" s="9">
        <f>'Load Plan'!B42</f>
        <v>0</v>
      </c>
      <c r="J13" s="9">
        <f>'Load Plan'!C42</f>
        <v>0</v>
      </c>
      <c r="K13" s="9" t="str">
        <f>TRIM(IF(J13&gt;0,HLOOKUP(I13,'Load Plan'!$F$18:$W$23,4,FALSE),""))</f>
        <v/>
      </c>
      <c r="L13" s="9" t="b">
        <f t="shared" si="3"/>
        <v>0</v>
      </c>
      <c r="M13" s="9" t="b">
        <f t="shared" si="4"/>
        <v>0</v>
      </c>
      <c r="N13" s="9">
        <f t="shared" si="0"/>
        <v>0</v>
      </c>
      <c r="O13" s="9">
        <f t="shared" si="1"/>
        <v>0</v>
      </c>
      <c r="P13" s="9">
        <f t="shared" si="2"/>
        <v>0</v>
      </c>
      <c r="Q13" s="9">
        <f t="shared" si="5"/>
        <v>0</v>
      </c>
      <c r="R13" s="10">
        <f t="shared" si="6"/>
        <v>0</v>
      </c>
    </row>
    <row r="14" spans="2:18" x14ac:dyDescent="0.25">
      <c r="B14" s="12"/>
      <c r="C14" s="9"/>
      <c r="D14" s="9"/>
      <c r="E14" s="9"/>
      <c r="F14" s="9"/>
      <c r="G14" s="9"/>
      <c r="H14" s="9">
        <f>'Load Plan'!A43</f>
        <v>13</v>
      </c>
      <c r="I14" s="9">
        <f>'Load Plan'!B43</f>
        <v>0</v>
      </c>
      <c r="J14" s="9">
        <f>'Load Plan'!C43</f>
        <v>0</v>
      </c>
      <c r="K14" s="9" t="str">
        <f>TRIM(IF(J14&gt;0,HLOOKUP(I14,'Load Plan'!$F$18:$W$23,4,FALSE),""))</f>
        <v/>
      </c>
      <c r="L14" s="9" t="b">
        <f t="shared" si="3"/>
        <v>0</v>
      </c>
      <c r="M14" s="9" t="b">
        <f t="shared" si="4"/>
        <v>0</v>
      </c>
      <c r="N14" s="9">
        <f t="shared" si="0"/>
        <v>0</v>
      </c>
      <c r="O14" s="9">
        <f t="shared" si="1"/>
        <v>0</v>
      </c>
      <c r="P14" s="9">
        <f t="shared" si="2"/>
        <v>0</v>
      </c>
      <c r="Q14" s="9">
        <f t="shared" si="5"/>
        <v>0</v>
      </c>
      <c r="R14" s="10">
        <f t="shared" si="6"/>
        <v>0</v>
      </c>
    </row>
    <row r="15" spans="2:18" x14ac:dyDescent="0.25">
      <c r="B15" s="12"/>
      <c r="C15" s="9"/>
      <c r="D15" s="9"/>
      <c r="E15" s="9"/>
      <c r="F15" s="9"/>
      <c r="G15" s="9"/>
      <c r="H15" s="9">
        <f>'Load Plan'!A44</f>
        <v>14</v>
      </c>
      <c r="I15" s="9">
        <f>'Load Plan'!B44</f>
        <v>0</v>
      </c>
      <c r="J15" s="9">
        <f>'Load Plan'!C44</f>
        <v>0</v>
      </c>
      <c r="K15" s="9" t="str">
        <f>TRIM(IF(J15&gt;0,HLOOKUP(I15,'Load Plan'!$F$18:$W$23,4,FALSE),""))</f>
        <v/>
      </c>
      <c r="L15" s="9" t="b">
        <f t="shared" si="3"/>
        <v>0</v>
      </c>
      <c r="M15" s="9" t="b">
        <f t="shared" si="4"/>
        <v>0</v>
      </c>
      <c r="N15" s="9">
        <f t="shared" si="0"/>
        <v>0</v>
      </c>
      <c r="O15" s="9">
        <f t="shared" si="1"/>
        <v>0</v>
      </c>
      <c r="P15" s="9">
        <f t="shared" si="2"/>
        <v>0</v>
      </c>
      <c r="Q15" s="9">
        <f t="shared" si="5"/>
        <v>0</v>
      </c>
      <c r="R15" s="10">
        <f t="shared" si="6"/>
        <v>0</v>
      </c>
    </row>
    <row r="16" spans="2:18" x14ac:dyDescent="0.25">
      <c r="B16" s="12"/>
      <c r="C16" s="9"/>
      <c r="D16" s="9"/>
      <c r="E16" s="9"/>
      <c r="F16" s="9"/>
      <c r="G16" s="9"/>
      <c r="H16" s="9">
        <f>'Load Plan'!A45</f>
        <v>15</v>
      </c>
      <c r="I16" s="9">
        <f>'Load Plan'!B45</f>
        <v>0</v>
      </c>
      <c r="J16" s="9">
        <f>'Load Plan'!C45</f>
        <v>0</v>
      </c>
      <c r="K16" s="9" t="str">
        <f>TRIM(IF(J16&gt;0,HLOOKUP(I16,'Load Plan'!$F$18:$W$23,4,FALSE),""))</f>
        <v/>
      </c>
      <c r="L16" s="9" t="b">
        <f t="shared" si="3"/>
        <v>0</v>
      </c>
      <c r="M16" s="9" t="b">
        <f t="shared" si="4"/>
        <v>0</v>
      </c>
      <c r="N16" s="9">
        <f t="shared" si="0"/>
        <v>0</v>
      </c>
      <c r="O16" s="9">
        <f t="shared" si="1"/>
        <v>0</v>
      </c>
      <c r="P16" s="9">
        <f t="shared" si="2"/>
        <v>0</v>
      </c>
      <c r="Q16" s="9">
        <f t="shared" si="5"/>
        <v>0</v>
      </c>
      <c r="R16" s="10">
        <f t="shared" si="6"/>
        <v>0</v>
      </c>
    </row>
    <row r="17" spans="2:18" x14ac:dyDescent="0.25">
      <c r="B17" s="12"/>
      <c r="C17" s="9"/>
      <c r="D17" s="9"/>
      <c r="E17" s="9"/>
      <c r="F17" s="9"/>
      <c r="G17" s="9"/>
      <c r="H17" s="9">
        <f>'Load Plan'!A46</f>
        <v>16</v>
      </c>
      <c r="I17" s="9">
        <f>'Load Plan'!B46</f>
        <v>0</v>
      </c>
      <c r="J17" s="9">
        <f>'Load Plan'!C46</f>
        <v>0</v>
      </c>
      <c r="K17" s="9" t="str">
        <f>TRIM(IF(J17&gt;0,HLOOKUP(I17,'Load Plan'!$F$18:$W$23,4,FALSE),""))</f>
        <v/>
      </c>
      <c r="L17" s="9" t="b">
        <f t="shared" si="3"/>
        <v>0</v>
      </c>
      <c r="M17" s="9" t="b">
        <f t="shared" si="4"/>
        <v>0</v>
      </c>
      <c r="N17" s="9">
        <f t="shared" si="0"/>
        <v>0</v>
      </c>
      <c r="O17" s="9">
        <f t="shared" si="1"/>
        <v>0</v>
      </c>
      <c r="P17" s="9">
        <f t="shared" si="2"/>
        <v>0</v>
      </c>
      <c r="Q17" s="9">
        <f t="shared" si="5"/>
        <v>0</v>
      </c>
      <c r="R17" s="10">
        <f t="shared" si="6"/>
        <v>0</v>
      </c>
    </row>
    <row r="18" spans="2:18" x14ac:dyDescent="0.25">
      <c r="B18" s="13"/>
      <c r="C18" s="9"/>
      <c r="D18" s="9"/>
      <c r="E18" s="9"/>
      <c r="F18" s="9"/>
      <c r="G18" s="9"/>
      <c r="H18" s="9">
        <f>'Load Plan'!A47</f>
        <v>17</v>
      </c>
      <c r="I18" s="9">
        <f>'Load Plan'!B47</f>
        <v>0</v>
      </c>
      <c r="J18" s="9">
        <f>'Load Plan'!C47</f>
        <v>0</v>
      </c>
      <c r="K18" s="9" t="str">
        <f>TRIM(IF(J18&gt;0,HLOOKUP(I18,'Load Plan'!$F$18:$W$23,4,FALSE),""))</f>
        <v/>
      </c>
      <c r="L18" s="9" t="b">
        <f t="shared" si="3"/>
        <v>0</v>
      </c>
      <c r="M18" s="9" t="b">
        <f t="shared" si="4"/>
        <v>0</v>
      </c>
      <c r="N18" s="9">
        <f t="shared" si="0"/>
        <v>0</v>
      </c>
      <c r="O18" s="9">
        <f t="shared" si="1"/>
        <v>0</v>
      </c>
      <c r="P18" s="9">
        <f t="shared" si="2"/>
        <v>0</v>
      </c>
      <c r="Q18" s="9">
        <f t="shared" si="5"/>
        <v>0</v>
      </c>
      <c r="R18" s="10">
        <f t="shared" si="6"/>
        <v>0</v>
      </c>
    </row>
    <row r="19" spans="2:18" x14ac:dyDescent="0.25">
      <c r="B19" s="13"/>
      <c r="C19" s="9"/>
      <c r="D19" s="9"/>
      <c r="E19" s="9"/>
      <c r="F19" s="9"/>
      <c r="G19" s="9"/>
      <c r="H19" s="9">
        <f>'Load Plan'!A48</f>
        <v>18</v>
      </c>
      <c r="I19" s="9">
        <f>'Load Plan'!B48</f>
        <v>0</v>
      </c>
      <c r="J19" s="9">
        <f>'Load Plan'!C48</f>
        <v>0</v>
      </c>
      <c r="K19" s="9" t="str">
        <f>TRIM(IF(J19&gt;0,HLOOKUP(I19,'Load Plan'!$F$18:$W$23,4,FALSE),""))</f>
        <v/>
      </c>
      <c r="L19" s="9" t="b">
        <f t="shared" si="3"/>
        <v>0</v>
      </c>
      <c r="M19" s="9" t="b">
        <f t="shared" si="4"/>
        <v>0</v>
      </c>
      <c r="N19" s="9">
        <f t="shared" si="0"/>
        <v>0</v>
      </c>
      <c r="O19" s="9">
        <f t="shared" si="1"/>
        <v>0</v>
      </c>
      <c r="P19" s="9">
        <f t="shared" si="2"/>
        <v>0</v>
      </c>
      <c r="Q19" s="9">
        <f t="shared" si="5"/>
        <v>0</v>
      </c>
      <c r="R19" s="10">
        <f t="shared" si="6"/>
        <v>0</v>
      </c>
    </row>
    <row r="20" spans="2:18" x14ac:dyDescent="0.25">
      <c r="B20" s="12"/>
      <c r="C20" s="9"/>
      <c r="D20" s="9"/>
      <c r="E20" s="9"/>
      <c r="F20" s="9"/>
      <c r="G20" s="9"/>
      <c r="H20" s="9">
        <f>'Load Plan'!A49</f>
        <v>19</v>
      </c>
      <c r="I20" s="9">
        <f>'Load Plan'!B49</f>
        <v>0</v>
      </c>
      <c r="J20" s="9">
        <f>'Load Plan'!C49</f>
        <v>0</v>
      </c>
      <c r="K20" s="9" t="str">
        <f>TRIM(IF(J20&gt;0,HLOOKUP(I20,'Load Plan'!$F$18:$W$23,4,FALSE),""))</f>
        <v/>
      </c>
      <c r="L20" s="9" t="b">
        <f t="shared" si="3"/>
        <v>0</v>
      </c>
      <c r="M20" s="9" t="b">
        <f t="shared" si="4"/>
        <v>0</v>
      </c>
      <c r="N20" s="9">
        <f t="shared" si="0"/>
        <v>0</v>
      </c>
      <c r="O20" s="9">
        <f t="shared" si="1"/>
        <v>0</v>
      </c>
      <c r="P20" s="9">
        <f t="shared" si="2"/>
        <v>0</v>
      </c>
      <c r="Q20" s="9">
        <f t="shared" si="5"/>
        <v>0</v>
      </c>
      <c r="R20" s="10">
        <f t="shared" si="6"/>
        <v>0</v>
      </c>
    </row>
    <row r="21" spans="2:18" x14ac:dyDescent="0.25">
      <c r="B21" s="12"/>
      <c r="C21" s="9"/>
      <c r="D21" s="9"/>
      <c r="E21" s="9"/>
      <c r="F21" s="9"/>
      <c r="G21" s="9"/>
      <c r="H21" s="9">
        <f>'Load Plan'!A50</f>
        <v>20</v>
      </c>
      <c r="I21" s="9">
        <f>'Load Plan'!B50</f>
        <v>0</v>
      </c>
      <c r="J21" s="9">
        <f>'Load Plan'!C50</f>
        <v>0</v>
      </c>
      <c r="K21" s="9" t="str">
        <f>TRIM(IF(J21&gt;0,HLOOKUP(I21,'Load Plan'!$F$18:$W$23,4,FALSE),""))</f>
        <v/>
      </c>
      <c r="L21" s="9" t="b">
        <f t="shared" si="3"/>
        <v>0</v>
      </c>
      <c r="M21" s="9" t="b">
        <f t="shared" si="4"/>
        <v>0</v>
      </c>
      <c r="N21" s="9">
        <f t="shared" si="0"/>
        <v>0</v>
      </c>
      <c r="O21" s="9">
        <f t="shared" si="1"/>
        <v>0</v>
      </c>
      <c r="P21" s="9">
        <f t="shared" si="2"/>
        <v>0</v>
      </c>
      <c r="Q21" s="9">
        <f t="shared" si="5"/>
        <v>0</v>
      </c>
      <c r="R21" s="10">
        <f t="shared" si="6"/>
        <v>0</v>
      </c>
    </row>
    <row r="22" spans="2:18" x14ac:dyDescent="0.25">
      <c r="B22" s="12"/>
      <c r="C22" s="9"/>
      <c r="D22" s="9"/>
      <c r="E22" s="9"/>
      <c r="F22" s="9"/>
      <c r="G22" s="9"/>
      <c r="H22" s="9">
        <f>'Load Plan'!A51</f>
        <v>21</v>
      </c>
      <c r="I22" s="9">
        <f>'Load Plan'!B51</f>
        <v>0</v>
      </c>
      <c r="J22" s="9">
        <f>'Load Plan'!C51</f>
        <v>0</v>
      </c>
      <c r="K22" s="9" t="str">
        <f>TRIM(IF(J22&gt;0,HLOOKUP(I22,'Load Plan'!$F$18:$W$23,4,FALSE),""))</f>
        <v/>
      </c>
      <c r="L22" s="9" t="b">
        <f t="shared" si="3"/>
        <v>0</v>
      </c>
      <c r="M22" s="9" t="b">
        <f t="shared" si="4"/>
        <v>0</v>
      </c>
      <c r="N22" s="9">
        <f t="shared" si="0"/>
        <v>0</v>
      </c>
      <c r="O22" s="9">
        <f t="shared" si="1"/>
        <v>0</v>
      </c>
      <c r="P22" s="9">
        <f t="shared" si="2"/>
        <v>0</v>
      </c>
      <c r="Q22" s="9">
        <f t="shared" si="5"/>
        <v>0</v>
      </c>
      <c r="R22" s="10">
        <f t="shared" si="6"/>
        <v>0</v>
      </c>
    </row>
    <row r="23" spans="2:18" x14ac:dyDescent="0.25">
      <c r="B23" s="12"/>
      <c r="C23" s="9"/>
      <c r="D23" s="9"/>
      <c r="E23" s="9"/>
      <c r="F23" s="9"/>
      <c r="G23" s="9"/>
      <c r="H23" s="9">
        <f>'Load Plan'!A52</f>
        <v>22</v>
      </c>
      <c r="I23" s="9">
        <f>'Load Plan'!B52</f>
        <v>0</v>
      </c>
      <c r="J23" s="9">
        <f>'Load Plan'!C52</f>
        <v>0</v>
      </c>
      <c r="K23" s="9" t="str">
        <f>TRIM(IF(J23&gt;0,HLOOKUP(I23,'Load Plan'!$F$18:$W$23,4,FALSE),""))</f>
        <v/>
      </c>
      <c r="L23" s="9" t="b">
        <f t="shared" si="3"/>
        <v>0</v>
      </c>
      <c r="M23" s="9" t="b">
        <f t="shared" si="4"/>
        <v>0</v>
      </c>
      <c r="N23" s="9">
        <f t="shared" si="0"/>
        <v>0</v>
      </c>
      <c r="O23" s="9">
        <f t="shared" si="1"/>
        <v>0</v>
      </c>
      <c r="P23" s="9">
        <f t="shared" si="2"/>
        <v>0</v>
      </c>
      <c r="Q23" s="9">
        <f t="shared" si="5"/>
        <v>0</v>
      </c>
      <c r="R23" s="10">
        <f t="shared" si="6"/>
        <v>0</v>
      </c>
    </row>
    <row r="24" spans="2:18" x14ac:dyDescent="0.25">
      <c r="B24" s="12"/>
      <c r="C24" s="9"/>
      <c r="D24" s="9"/>
      <c r="E24" s="9"/>
      <c r="F24" s="9"/>
      <c r="G24" s="9"/>
      <c r="H24" s="9">
        <f>'Load Plan'!A53</f>
        <v>23</v>
      </c>
      <c r="I24" s="9">
        <f>'Load Plan'!B53</f>
        <v>0</v>
      </c>
      <c r="J24" s="9">
        <f>'Load Plan'!C53</f>
        <v>0</v>
      </c>
      <c r="K24" s="9" t="str">
        <f>TRIM(IF(J24&gt;0,HLOOKUP(I24,'Load Plan'!$F$18:$W$23,4,FALSE),""))</f>
        <v/>
      </c>
      <c r="L24" s="9" t="b">
        <f t="shared" si="3"/>
        <v>0</v>
      </c>
      <c r="M24" s="9" t="b">
        <f t="shared" si="4"/>
        <v>0</v>
      </c>
      <c r="N24" s="9">
        <f t="shared" si="0"/>
        <v>0</v>
      </c>
      <c r="O24" s="9">
        <f t="shared" si="1"/>
        <v>0</v>
      </c>
      <c r="P24" s="9">
        <f t="shared" si="2"/>
        <v>0</v>
      </c>
      <c r="Q24" s="9">
        <f t="shared" si="5"/>
        <v>0</v>
      </c>
      <c r="R24" s="10">
        <f t="shared" si="6"/>
        <v>0</v>
      </c>
    </row>
    <row r="25" spans="2:18" x14ac:dyDescent="0.25">
      <c r="B25" s="12"/>
      <c r="C25" s="9"/>
      <c r="D25" s="9"/>
      <c r="E25" s="9"/>
      <c r="F25" s="9"/>
      <c r="G25" s="9"/>
      <c r="H25" s="9">
        <f>'Load Plan'!A54</f>
        <v>24</v>
      </c>
      <c r="I25" s="9">
        <f>'Load Plan'!B54</f>
        <v>0</v>
      </c>
      <c r="J25" s="9">
        <f>'Load Plan'!C54</f>
        <v>0</v>
      </c>
      <c r="K25" s="9" t="str">
        <f>TRIM(IF(J25&gt;0,HLOOKUP(I25,'Load Plan'!$F$18:$W$23,4,FALSE),""))</f>
        <v/>
      </c>
      <c r="L25" s="9"/>
      <c r="M25" s="9"/>
      <c r="N25" s="9"/>
      <c r="O25" s="9"/>
      <c r="P25" s="9"/>
      <c r="Q25" s="9"/>
      <c r="R25" s="10"/>
    </row>
    <row r="26" spans="2:18" ht="13" thickBot="1" x14ac:dyDescent="0.3">
      <c r="B26" s="16"/>
      <c r="C26" s="17"/>
      <c r="D26" s="17"/>
      <c r="E26" s="17"/>
      <c r="F26" s="17"/>
      <c r="G26" s="17"/>
      <c r="H26" s="17">
        <f>'Load Plan'!A55</f>
        <v>25</v>
      </c>
      <c r="I26" s="17">
        <f>'Load Plan'!B55</f>
        <v>0</v>
      </c>
      <c r="J26" s="17">
        <f>'Load Plan'!C55</f>
        <v>0</v>
      </c>
      <c r="K26" s="9" t="str">
        <f>TRIM(IF(J26&gt;0,HLOOKUP(I26,'Load Plan'!$F$18:$W$23,4,FALSE),""))</f>
        <v/>
      </c>
      <c r="L26" s="17"/>
      <c r="M26" s="17"/>
      <c r="N26" s="17"/>
      <c r="O26" s="17"/>
      <c r="P26" s="17"/>
      <c r="Q26" s="17"/>
      <c r="R26" s="18"/>
    </row>
  </sheetData>
  <sheetProtection password="C89B" selectLockedCells="1"/>
  <mergeCells count="1">
    <mergeCell ref="E11:F12"/>
  </mergeCells>
  <phoneticPr fontId="0" type="noConversion"/>
  <dataValidations xWindow="387" yWindow="405" count="2">
    <dataValidation type="custom" showInputMessage="1" showErrorMessage="1" errorTitle="Stop!" error="Please do not edit this section!" promptTitle="Warning!" prompt="Please do not edit content!" sqref="E5:E13 E16:E26 C8:D26 D1:E2 D5:D6 B1:B26 C1:C6 F1:J26 K1 L1:R26" xr:uid="{00000000-0002-0000-0100-000000000000}">
      <formula1>""""""</formula1>
    </dataValidation>
    <dataValidation showInputMessage="1" showErrorMessage="1" errorTitle="Stop!" error="Please do not edit this section!" promptTitle="Warning!" prompt="Please do not edit content!" sqref="D3:E4 C7:D7 K2:K26" xr:uid="{00000000-0002-0000-0100-000002000000}"/>
  </dataValidations>
  <pageMargins left="0.75" right="0.75" top="1" bottom="1" header="0.5" footer="0.5"/>
  <headerFooter alignWithMargins="0"/>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Z51"/>
  <sheetViews>
    <sheetView showGridLines="0" zoomScale="75" workbookViewId="0">
      <selection activeCell="E24" sqref="E24:L24"/>
    </sheetView>
  </sheetViews>
  <sheetFormatPr baseColWidth="10" defaultColWidth="7.54296875" defaultRowHeight="12.5" x14ac:dyDescent="0.25"/>
  <cols>
    <col min="1" max="1" width="7.7265625" style="21" customWidth="1"/>
    <col min="2" max="4" width="11" style="21" customWidth="1"/>
    <col min="5" max="12" width="7.54296875" style="21" customWidth="1"/>
    <col min="13" max="13" width="19.54296875" style="21" customWidth="1"/>
    <col min="14" max="16384" width="7.54296875" style="21"/>
  </cols>
  <sheetData>
    <row r="1" spans="1:26" ht="12.75" customHeight="1" x14ac:dyDescent="0.25">
      <c r="A1" s="232" t="s">
        <v>95</v>
      </c>
      <c r="B1" s="232"/>
      <c r="C1" s="232"/>
      <c r="D1" s="232"/>
      <c r="E1" s="232"/>
      <c r="F1" s="232"/>
      <c r="G1" s="232"/>
      <c r="H1" s="232"/>
      <c r="I1" s="232"/>
      <c r="J1" s="232"/>
      <c r="K1" s="232"/>
      <c r="L1" s="232"/>
      <c r="M1" s="232"/>
      <c r="O1" s="231"/>
      <c r="P1" s="231"/>
      <c r="Q1" s="231"/>
      <c r="R1" s="231"/>
      <c r="S1" s="231"/>
      <c r="T1" s="231"/>
      <c r="U1" s="231"/>
      <c r="V1" s="231"/>
      <c r="W1" s="231"/>
      <c r="X1" s="231"/>
      <c r="Y1" s="231"/>
      <c r="Z1" s="231"/>
    </row>
    <row r="2" spans="1:26" ht="13" x14ac:dyDescent="0.25">
      <c r="A2" s="23"/>
      <c r="B2" s="23"/>
      <c r="C2" s="23"/>
      <c r="D2" s="23"/>
      <c r="E2" s="23"/>
      <c r="F2" s="23"/>
      <c r="G2" s="23"/>
      <c r="H2" s="23"/>
      <c r="I2" s="23"/>
      <c r="J2" s="23"/>
      <c r="K2" s="23"/>
      <c r="L2" s="23"/>
      <c r="O2" s="23"/>
      <c r="P2" s="23"/>
      <c r="Q2" s="23"/>
      <c r="R2" s="23"/>
      <c r="S2" s="23"/>
      <c r="T2" s="23"/>
      <c r="U2" s="23"/>
      <c r="V2" s="23"/>
      <c r="W2" s="23"/>
      <c r="X2" s="23"/>
      <c r="Y2" s="23"/>
      <c r="Z2" s="23"/>
    </row>
    <row r="3" spans="1:26" ht="13" x14ac:dyDescent="0.25">
      <c r="A3" s="25" t="s">
        <v>139</v>
      </c>
      <c r="B3" s="23"/>
      <c r="C3" s="23"/>
      <c r="D3" s="23"/>
      <c r="E3" s="23"/>
      <c r="F3" s="23"/>
      <c r="G3" s="23"/>
      <c r="H3" s="23"/>
      <c r="I3" s="23"/>
      <c r="J3" s="23"/>
      <c r="K3" s="23"/>
      <c r="L3" s="23"/>
      <c r="O3" s="23"/>
      <c r="P3" s="23"/>
      <c r="Q3" s="23"/>
      <c r="R3" s="23"/>
      <c r="S3" s="23"/>
      <c r="T3" s="23"/>
      <c r="U3" s="23"/>
      <c r="V3" s="23"/>
      <c r="W3" s="23"/>
      <c r="X3" s="23"/>
      <c r="Y3" s="23"/>
      <c r="Z3" s="23"/>
    </row>
    <row r="4" spans="1:26" ht="13" x14ac:dyDescent="0.25">
      <c r="A4" s="23"/>
      <c r="B4" s="23"/>
      <c r="C4" s="23"/>
      <c r="D4" s="23"/>
      <c r="E4" s="23"/>
      <c r="F4" s="23"/>
      <c r="G4" s="23"/>
      <c r="H4" s="23"/>
      <c r="I4" s="23"/>
      <c r="J4" s="23"/>
      <c r="K4" s="23"/>
      <c r="L4" s="23"/>
      <c r="O4" s="23"/>
      <c r="P4" s="23"/>
      <c r="Q4" s="23"/>
      <c r="R4" s="23"/>
      <c r="S4" s="23"/>
      <c r="T4" s="23"/>
      <c r="U4" s="23"/>
      <c r="V4" s="23"/>
      <c r="W4" s="23"/>
      <c r="X4" s="23"/>
      <c r="Y4" s="23"/>
      <c r="Z4" s="23"/>
    </row>
    <row r="5" spans="1:26" ht="13" x14ac:dyDescent="0.25">
      <c r="A5" s="21">
        <v>1</v>
      </c>
      <c r="B5" s="24" t="s">
        <v>132</v>
      </c>
      <c r="C5" s="23"/>
      <c r="D5" s="23"/>
      <c r="E5" s="23"/>
      <c r="F5" s="23"/>
      <c r="G5" s="23"/>
      <c r="H5" s="23"/>
      <c r="I5" s="23"/>
      <c r="J5" s="23"/>
      <c r="K5" s="23"/>
      <c r="L5" s="23"/>
      <c r="O5" s="23"/>
      <c r="P5" s="23"/>
      <c r="Q5" s="23"/>
      <c r="R5" s="23"/>
      <c r="S5" s="23"/>
      <c r="T5" s="23"/>
      <c r="U5" s="23"/>
      <c r="V5" s="23"/>
      <c r="W5" s="23"/>
      <c r="X5" s="23"/>
      <c r="Y5" s="23"/>
      <c r="Z5" s="23"/>
    </row>
    <row r="6" spans="1:26" ht="13" x14ac:dyDescent="0.25">
      <c r="A6" s="21">
        <f>+A5+1</f>
        <v>2</v>
      </c>
      <c r="B6" s="24" t="s">
        <v>135</v>
      </c>
      <c r="C6" s="23"/>
      <c r="D6" s="23"/>
      <c r="E6" s="23"/>
      <c r="F6" s="23"/>
      <c r="G6" s="23"/>
      <c r="H6" s="23"/>
      <c r="I6" s="23"/>
      <c r="J6" s="23"/>
      <c r="K6" s="23"/>
      <c r="L6" s="23"/>
      <c r="O6" s="23"/>
      <c r="P6" s="23"/>
      <c r="Q6" s="23"/>
      <c r="R6" s="23"/>
      <c r="S6" s="23"/>
      <c r="T6" s="23"/>
      <c r="U6" s="23"/>
      <c r="V6" s="23"/>
      <c r="W6" s="23"/>
      <c r="X6" s="23"/>
      <c r="Y6" s="23"/>
      <c r="Z6" s="23"/>
    </row>
    <row r="7" spans="1:26" ht="13" x14ac:dyDescent="0.25">
      <c r="A7" s="21">
        <f t="shared" ref="A7:A13" si="0">+A6+1</f>
        <v>3</v>
      </c>
      <c r="B7" s="24" t="s">
        <v>137</v>
      </c>
      <c r="C7" s="23"/>
      <c r="D7" s="23"/>
      <c r="E7" s="23"/>
      <c r="F7" s="23"/>
      <c r="G7" s="23"/>
      <c r="H7" s="23"/>
      <c r="I7" s="23"/>
      <c r="J7" s="23"/>
      <c r="K7" s="23"/>
      <c r="L7" s="23"/>
      <c r="O7" s="23"/>
      <c r="P7" s="23"/>
      <c r="Q7" s="23"/>
      <c r="R7" s="23"/>
      <c r="S7" s="23"/>
      <c r="T7" s="23"/>
      <c r="U7" s="23"/>
      <c r="V7" s="23"/>
      <c r="W7" s="23"/>
      <c r="X7" s="23"/>
      <c r="Y7" s="23"/>
      <c r="Z7" s="23"/>
    </row>
    <row r="8" spans="1:26" ht="13" x14ac:dyDescent="0.25">
      <c r="A8" s="21">
        <f t="shared" si="0"/>
        <v>4</v>
      </c>
      <c r="B8" s="24" t="s">
        <v>136</v>
      </c>
      <c r="C8" s="23"/>
      <c r="D8" s="23"/>
      <c r="E8" s="23"/>
      <c r="F8" s="23"/>
      <c r="G8" s="23"/>
      <c r="H8" s="23"/>
      <c r="I8" s="23"/>
      <c r="J8" s="23"/>
      <c r="K8" s="23"/>
      <c r="L8" s="23"/>
      <c r="O8" s="23"/>
      <c r="P8" s="23"/>
      <c r="Q8" s="23"/>
      <c r="R8" s="23"/>
      <c r="S8" s="23"/>
      <c r="T8" s="23"/>
      <c r="U8" s="23"/>
      <c r="V8" s="23"/>
      <c r="W8" s="23"/>
      <c r="X8" s="23"/>
      <c r="Y8" s="23"/>
      <c r="Z8" s="23"/>
    </row>
    <row r="9" spans="1:26" ht="13" x14ac:dyDescent="0.25">
      <c r="A9" s="21">
        <f t="shared" si="0"/>
        <v>5</v>
      </c>
      <c r="B9" s="24" t="s">
        <v>141</v>
      </c>
      <c r="C9" s="23"/>
      <c r="D9" s="23"/>
      <c r="E9" s="23"/>
      <c r="F9" s="23"/>
      <c r="G9" s="23"/>
      <c r="H9" s="23"/>
      <c r="I9" s="23"/>
      <c r="J9" s="23"/>
      <c r="K9" s="23"/>
      <c r="L9" s="23"/>
      <c r="O9" s="23"/>
      <c r="P9" s="23"/>
      <c r="Q9" s="23"/>
      <c r="R9" s="23"/>
      <c r="S9" s="23"/>
      <c r="T9" s="23"/>
      <c r="U9" s="23"/>
      <c r="V9" s="23"/>
      <c r="W9" s="23"/>
      <c r="X9" s="23"/>
      <c r="Y9" s="23"/>
      <c r="Z9" s="23"/>
    </row>
    <row r="10" spans="1:26" ht="13" x14ac:dyDescent="0.25">
      <c r="A10" s="21">
        <f t="shared" si="0"/>
        <v>6</v>
      </c>
      <c r="B10" s="24" t="s">
        <v>142</v>
      </c>
      <c r="C10" s="23"/>
      <c r="D10" s="23"/>
      <c r="E10" s="23"/>
      <c r="F10" s="23"/>
      <c r="G10" s="23"/>
      <c r="H10" s="23"/>
      <c r="I10" s="23"/>
      <c r="J10" s="23"/>
      <c r="K10" s="23"/>
      <c r="L10" s="23"/>
      <c r="O10" s="23"/>
      <c r="P10" s="23"/>
      <c r="Q10" s="23"/>
      <c r="R10" s="23"/>
      <c r="S10" s="23"/>
      <c r="T10" s="23"/>
      <c r="U10" s="23"/>
      <c r="V10" s="23"/>
      <c r="W10" s="23"/>
      <c r="X10" s="23"/>
      <c r="Y10" s="23"/>
      <c r="Z10" s="23"/>
    </row>
    <row r="11" spans="1:26" ht="13" x14ac:dyDescent="0.25">
      <c r="A11" s="21">
        <f t="shared" si="0"/>
        <v>7</v>
      </c>
      <c r="B11" s="24" t="s">
        <v>138</v>
      </c>
      <c r="C11" s="23"/>
      <c r="D11" s="23"/>
      <c r="E11" s="23"/>
      <c r="F11" s="23"/>
      <c r="G11" s="23"/>
      <c r="H11" s="23"/>
      <c r="I11" s="23"/>
      <c r="J11" s="23"/>
      <c r="K11" s="23"/>
      <c r="L11" s="23"/>
      <c r="O11" s="23"/>
      <c r="P11" s="23"/>
      <c r="Q11" s="23"/>
      <c r="R11" s="23"/>
      <c r="S11" s="23"/>
      <c r="T11" s="23"/>
      <c r="U11" s="23"/>
      <c r="V11" s="23"/>
      <c r="W11" s="23"/>
      <c r="X11" s="23"/>
      <c r="Y11" s="23"/>
      <c r="Z11" s="23"/>
    </row>
    <row r="12" spans="1:26" ht="13" x14ac:dyDescent="0.25">
      <c r="A12" s="21">
        <f t="shared" si="0"/>
        <v>8</v>
      </c>
      <c r="B12" s="24" t="s">
        <v>134</v>
      </c>
      <c r="C12" s="23"/>
      <c r="D12" s="23"/>
      <c r="E12" s="23"/>
      <c r="F12" s="23"/>
      <c r="G12" s="23"/>
      <c r="H12" s="23"/>
      <c r="I12" s="23"/>
      <c r="J12" s="23"/>
      <c r="K12" s="23"/>
      <c r="L12" s="23"/>
      <c r="O12" s="23"/>
      <c r="P12" s="23"/>
      <c r="Q12" s="23"/>
      <c r="R12" s="23"/>
      <c r="S12" s="23"/>
      <c r="T12" s="23"/>
      <c r="U12" s="23"/>
      <c r="V12" s="23"/>
      <c r="W12" s="23"/>
      <c r="X12" s="23"/>
      <c r="Y12" s="23"/>
      <c r="Z12" s="23"/>
    </row>
    <row r="13" spans="1:26" ht="13" x14ac:dyDescent="0.25">
      <c r="A13" s="21">
        <f t="shared" si="0"/>
        <v>9</v>
      </c>
      <c r="B13" s="24" t="s">
        <v>133</v>
      </c>
      <c r="C13" s="23"/>
      <c r="D13" s="23"/>
      <c r="E13" s="23"/>
      <c r="F13" s="23"/>
      <c r="G13" s="23"/>
      <c r="H13" s="23"/>
      <c r="I13" s="23"/>
      <c r="J13" s="23"/>
      <c r="K13" s="23"/>
      <c r="L13" s="23"/>
      <c r="O13" s="23"/>
      <c r="P13" s="23"/>
      <c r="Q13" s="23"/>
      <c r="R13" s="23"/>
      <c r="S13" s="23"/>
      <c r="T13" s="23"/>
      <c r="U13" s="23"/>
      <c r="V13" s="23"/>
      <c r="W13" s="23"/>
      <c r="X13" s="23"/>
      <c r="Y13" s="23"/>
      <c r="Z13" s="23"/>
    </row>
    <row r="14" spans="1:26" ht="13" x14ac:dyDescent="0.25">
      <c r="A14" s="23"/>
      <c r="B14" s="23"/>
      <c r="C14" s="23"/>
      <c r="D14" s="23"/>
      <c r="E14" s="23"/>
      <c r="F14" s="23"/>
      <c r="G14" s="23"/>
      <c r="H14" s="23"/>
      <c r="I14" s="23"/>
      <c r="J14" s="23"/>
      <c r="K14" s="23"/>
      <c r="L14" s="23"/>
      <c r="O14" s="23"/>
      <c r="P14" s="23"/>
      <c r="Q14" s="23"/>
      <c r="R14" s="23"/>
      <c r="S14" s="23"/>
      <c r="T14" s="23"/>
      <c r="U14" s="23"/>
      <c r="V14" s="23"/>
      <c r="W14" s="23"/>
      <c r="X14" s="23"/>
      <c r="Y14" s="23"/>
      <c r="Z14" s="23"/>
    </row>
    <row r="15" spans="1:26" ht="13" x14ac:dyDescent="0.25">
      <c r="A15" s="25" t="s">
        <v>140</v>
      </c>
      <c r="B15" s="23"/>
      <c r="C15" s="23"/>
      <c r="D15" s="23"/>
      <c r="E15" s="23"/>
      <c r="F15" s="23"/>
      <c r="G15" s="23"/>
      <c r="H15" s="23"/>
      <c r="I15" s="23"/>
      <c r="J15" s="23"/>
      <c r="K15" s="23"/>
      <c r="L15" s="23"/>
      <c r="O15" s="23"/>
      <c r="P15" s="23"/>
      <c r="Q15" s="23"/>
      <c r="R15" s="23"/>
      <c r="S15" s="23"/>
      <c r="T15" s="23"/>
      <c r="U15" s="23"/>
      <c r="V15" s="23"/>
      <c r="W15" s="23"/>
      <c r="X15" s="23"/>
      <c r="Y15" s="23"/>
      <c r="Z15" s="23"/>
    </row>
    <row r="16" spans="1:26" ht="13" x14ac:dyDescent="0.25">
      <c r="A16" s="23"/>
      <c r="B16" s="23"/>
      <c r="C16" s="23"/>
      <c r="D16" s="23"/>
      <c r="E16" s="23"/>
      <c r="F16" s="23"/>
      <c r="G16" s="23"/>
      <c r="H16" s="23"/>
      <c r="I16" s="23"/>
      <c r="J16" s="23"/>
      <c r="K16" s="23"/>
      <c r="L16" s="23"/>
      <c r="O16" s="23"/>
      <c r="P16" s="23"/>
      <c r="Q16" s="23"/>
      <c r="R16" s="23"/>
      <c r="S16" s="23"/>
      <c r="T16" s="23"/>
      <c r="U16" s="23"/>
      <c r="V16" s="23"/>
      <c r="W16" s="23"/>
      <c r="X16" s="23"/>
      <c r="Y16" s="23"/>
      <c r="Z16" s="23"/>
    </row>
    <row r="17" spans="1:18" ht="13" x14ac:dyDescent="0.25">
      <c r="A17" s="233" t="s">
        <v>57</v>
      </c>
      <c r="B17" s="233"/>
      <c r="C17" s="233"/>
      <c r="D17" s="233"/>
      <c r="E17" s="233"/>
      <c r="F17" s="233"/>
      <c r="G17" s="233"/>
      <c r="H17" s="233"/>
      <c r="I17" s="22"/>
      <c r="J17" s="22"/>
      <c r="K17" s="22"/>
      <c r="L17" s="22"/>
      <c r="Q17" s="23"/>
      <c r="R17" s="23"/>
    </row>
    <row r="18" spans="1:18" ht="13" x14ac:dyDescent="0.25">
      <c r="A18" s="22" t="s">
        <v>58</v>
      </c>
      <c r="B18" s="233" t="s">
        <v>59</v>
      </c>
      <c r="C18" s="233"/>
      <c r="D18" s="233"/>
      <c r="E18" s="233" t="s">
        <v>60</v>
      </c>
      <c r="F18" s="233"/>
      <c r="G18" s="233"/>
      <c r="H18" s="233"/>
      <c r="I18" s="233"/>
      <c r="J18" s="233"/>
      <c r="K18" s="233"/>
      <c r="L18" s="233"/>
      <c r="M18" s="20" t="s">
        <v>61</v>
      </c>
      <c r="Q18" s="23"/>
      <c r="R18" s="23"/>
    </row>
    <row r="19" spans="1:18" ht="13" x14ac:dyDescent="0.25">
      <c r="A19" s="21">
        <v>1</v>
      </c>
      <c r="B19" s="229" t="s">
        <v>1</v>
      </c>
      <c r="C19" s="229"/>
      <c r="D19" s="229"/>
      <c r="E19" s="229" t="s">
        <v>62</v>
      </c>
      <c r="F19" s="229"/>
      <c r="G19" s="229"/>
      <c r="H19" s="229"/>
      <c r="I19" s="229"/>
      <c r="J19" s="229"/>
      <c r="K19" s="229"/>
      <c r="L19" s="229"/>
      <c r="Q19" s="23"/>
      <c r="R19" s="23"/>
    </row>
    <row r="20" spans="1:18" ht="13" x14ac:dyDescent="0.25">
      <c r="A20" s="21">
        <f>A19+1</f>
        <v>2</v>
      </c>
      <c r="B20" s="229" t="s">
        <v>2</v>
      </c>
      <c r="C20" s="229"/>
      <c r="D20" s="229"/>
      <c r="E20" s="229" t="s">
        <v>63</v>
      </c>
      <c r="F20" s="229"/>
      <c r="G20" s="229"/>
      <c r="H20" s="229"/>
      <c r="I20" s="229"/>
      <c r="J20" s="229"/>
      <c r="K20" s="229"/>
      <c r="L20" s="229"/>
      <c r="Q20" s="23"/>
      <c r="R20" s="23"/>
    </row>
    <row r="21" spans="1:18" ht="29.25" customHeight="1" x14ac:dyDescent="0.25">
      <c r="A21" s="21">
        <f t="shared" ref="A21:A46" si="1">A20+1</f>
        <v>3</v>
      </c>
      <c r="B21" s="230" t="s">
        <v>93</v>
      </c>
      <c r="C21" s="229"/>
      <c r="D21" s="229"/>
      <c r="E21" s="230" t="s">
        <v>94</v>
      </c>
      <c r="F21" s="229"/>
      <c r="G21" s="229"/>
      <c r="H21" s="229"/>
      <c r="I21" s="229"/>
      <c r="J21" s="229"/>
      <c r="K21" s="229"/>
      <c r="L21" s="229"/>
      <c r="Q21" s="23"/>
      <c r="R21" s="23"/>
    </row>
    <row r="22" spans="1:18" ht="89.25" customHeight="1" x14ac:dyDescent="0.25">
      <c r="A22" s="21">
        <f t="shared" si="1"/>
        <v>4</v>
      </c>
      <c r="B22" s="230" t="s">
        <v>104</v>
      </c>
      <c r="C22" s="229"/>
      <c r="D22" s="229"/>
      <c r="E22" s="230" t="s">
        <v>115</v>
      </c>
      <c r="F22" s="229"/>
      <c r="G22" s="229"/>
      <c r="H22" s="229"/>
      <c r="I22" s="229"/>
      <c r="J22" s="229"/>
      <c r="K22" s="229"/>
      <c r="L22" s="229"/>
      <c r="Q22" s="23"/>
      <c r="R22" s="23"/>
    </row>
    <row r="23" spans="1:18" ht="13" x14ac:dyDescent="0.25">
      <c r="A23" s="21">
        <f t="shared" si="1"/>
        <v>5</v>
      </c>
      <c r="B23" s="229" t="s">
        <v>64</v>
      </c>
      <c r="C23" s="229"/>
      <c r="D23" s="229"/>
      <c r="E23" s="229" t="s">
        <v>65</v>
      </c>
      <c r="F23" s="229"/>
      <c r="G23" s="229"/>
      <c r="H23" s="229"/>
      <c r="I23" s="229"/>
      <c r="J23" s="229"/>
      <c r="K23" s="229"/>
      <c r="L23" s="229"/>
      <c r="Q23" s="23"/>
      <c r="R23" s="23"/>
    </row>
    <row r="24" spans="1:18" ht="30.75" customHeight="1" x14ac:dyDescent="0.25">
      <c r="A24" s="21">
        <f>A23+1</f>
        <v>6</v>
      </c>
      <c r="B24" s="229" t="s">
        <v>97</v>
      </c>
      <c r="C24" s="229"/>
      <c r="D24" s="229"/>
      <c r="E24" s="229" t="s">
        <v>96</v>
      </c>
      <c r="F24" s="229"/>
      <c r="G24" s="229"/>
      <c r="H24" s="229"/>
      <c r="I24" s="229"/>
      <c r="J24" s="229"/>
      <c r="K24" s="229"/>
      <c r="L24" s="229"/>
      <c r="Q24" s="23"/>
      <c r="R24" s="23"/>
    </row>
    <row r="25" spans="1:18" ht="72" customHeight="1" x14ac:dyDescent="0.25">
      <c r="A25" s="21">
        <f t="shared" si="1"/>
        <v>7</v>
      </c>
      <c r="B25" s="230" t="s">
        <v>127</v>
      </c>
      <c r="C25" s="229"/>
      <c r="D25" s="229"/>
      <c r="E25" s="230" t="s">
        <v>121</v>
      </c>
      <c r="F25" s="229"/>
      <c r="G25" s="229"/>
      <c r="H25" s="229"/>
      <c r="I25" s="229"/>
      <c r="J25" s="229"/>
      <c r="K25" s="229"/>
      <c r="L25" s="229"/>
    </row>
    <row r="26" spans="1:18" x14ac:dyDescent="0.25">
      <c r="A26" s="21">
        <f t="shared" si="1"/>
        <v>8</v>
      </c>
      <c r="B26" s="229" t="s">
        <v>92</v>
      </c>
      <c r="C26" s="229"/>
      <c r="D26" s="229"/>
      <c r="E26" s="229" t="s">
        <v>90</v>
      </c>
      <c r="F26" s="229"/>
      <c r="G26" s="229"/>
      <c r="H26" s="229"/>
      <c r="I26" s="229"/>
      <c r="J26" s="229"/>
      <c r="K26" s="229"/>
      <c r="L26" s="229"/>
    </row>
    <row r="27" spans="1:18" x14ac:dyDescent="0.25">
      <c r="A27" s="21">
        <f t="shared" si="1"/>
        <v>9</v>
      </c>
      <c r="B27" s="229" t="s">
        <v>82</v>
      </c>
      <c r="C27" s="229"/>
      <c r="D27" s="229"/>
      <c r="E27" s="229" t="s">
        <v>106</v>
      </c>
      <c r="F27" s="229"/>
      <c r="G27" s="229"/>
      <c r="H27" s="229"/>
      <c r="I27" s="229"/>
      <c r="J27" s="229"/>
      <c r="K27" s="229"/>
      <c r="L27" s="229"/>
    </row>
    <row r="28" spans="1:18" ht="27.75" customHeight="1" x14ac:dyDescent="0.25">
      <c r="A28" s="21">
        <f t="shared" si="1"/>
        <v>10</v>
      </c>
      <c r="B28" s="230" t="s">
        <v>130</v>
      </c>
      <c r="C28" s="229"/>
      <c r="D28" s="229"/>
      <c r="E28" s="230" t="s">
        <v>99</v>
      </c>
      <c r="F28" s="229"/>
      <c r="G28" s="229"/>
      <c r="H28" s="229"/>
      <c r="I28" s="229"/>
      <c r="J28" s="229"/>
      <c r="K28" s="229"/>
      <c r="L28" s="229"/>
    </row>
    <row r="29" spans="1:18" x14ac:dyDescent="0.25">
      <c r="A29" s="21">
        <f t="shared" si="1"/>
        <v>11</v>
      </c>
      <c r="B29" s="229" t="s">
        <v>83</v>
      </c>
      <c r="C29" s="229"/>
      <c r="D29" s="229"/>
      <c r="E29" s="229" t="s">
        <v>100</v>
      </c>
      <c r="F29" s="229"/>
      <c r="G29" s="229"/>
      <c r="H29" s="229"/>
      <c r="I29" s="229"/>
      <c r="J29" s="229"/>
      <c r="K29" s="229"/>
      <c r="L29" s="229"/>
    </row>
    <row r="30" spans="1:18" x14ac:dyDescent="0.25">
      <c r="A30" s="21">
        <f t="shared" si="1"/>
        <v>12</v>
      </c>
      <c r="B30" s="229" t="s">
        <v>66</v>
      </c>
      <c r="C30" s="229"/>
      <c r="D30" s="229"/>
      <c r="E30" s="229" t="s">
        <v>67</v>
      </c>
      <c r="F30" s="229"/>
      <c r="G30" s="229"/>
      <c r="H30" s="229"/>
      <c r="I30" s="229"/>
      <c r="J30" s="229"/>
      <c r="K30" s="229"/>
      <c r="L30" s="229"/>
    </row>
    <row r="31" spans="1:18" x14ac:dyDescent="0.25">
      <c r="A31" s="21">
        <f t="shared" si="1"/>
        <v>13</v>
      </c>
      <c r="B31" s="229" t="s">
        <v>68</v>
      </c>
      <c r="C31" s="229"/>
      <c r="D31" s="229"/>
      <c r="E31" s="229" t="s">
        <v>103</v>
      </c>
      <c r="F31" s="229"/>
      <c r="G31" s="229"/>
      <c r="H31" s="229"/>
      <c r="I31" s="229"/>
      <c r="J31" s="229"/>
      <c r="K31" s="229"/>
      <c r="L31" s="229"/>
    </row>
    <row r="32" spans="1:18" x14ac:dyDescent="0.25">
      <c r="A32" s="21">
        <f t="shared" si="1"/>
        <v>14</v>
      </c>
      <c r="B32" s="229" t="s">
        <v>14</v>
      </c>
      <c r="C32" s="229"/>
      <c r="D32" s="229"/>
      <c r="E32" s="229" t="s">
        <v>101</v>
      </c>
      <c r="F32" s="229"/>
      <c r="G32" s="229"/>
      <c r="H32" s="229"/>
      <c r="I32" s="229"/>
      <c r="J32" s="229"/>
      <c r="K32" s="229"/>
      <c r="L32" s="229"/>
    </row>
    <row r="33" spans="1:12" x14ac:dyDescent="0.25">
      <c r="A33" s="21">
        <f t="shared" si="1"/>
        <v>15</v>
      </c>
      <c r="B33" s="229" t="s">
        <v>15</v>
      </c>
      <c r="C33" s="229"/>
      <c r="D33" s="229"/>
      <c r="E33" s="229" t="s">
        <v>69</v>
      </c>
      <c r="F33" s="229"/>
      <c r="G33" s="229"/>
      <c r="H33" s="229"/>
      <c r="I33" s="229"/>
      <c r="J33" s="229"/>
      <c r="K33" s="229"/>
      <c r="L33" s="229"/>
    </row>
    <row r="34" spans="1:12" x14ac:dyDescent="0.25">
      <c r="A34" s="21">
        <f t="shared" si="1"/>
        <v>16</v>
      </c>
      <c r="B34" s="229" t="s">
        <v>70</v>
      </c>
      <c r="C34" s="229"/>
      <c r="D34" s="229"/>
      <c r="E34" s="230" t="s">
        <v>116</v>
      </c>
      <c r="F34" s="229"/>
      <c r="G34" s="229"/>
      <c r="H34" s="229"/>
      <c r="I34" s="229"/>
      <c r="J34" s="229"/>
      <c r="K34" s="229"/>
      <c r="L34" s="229"/>
    </row>
    <row r="35" spans="1:12" x14ac:dyDescent="0.25">
      <c r="A35" s="21">
        <f t="shared" si="1"/>
        <v>17</v>
      </c>
      <c r="B35" s="229" t="s">
        <v>80</v>
      </c>
      <c r="C35" s="229"/>
      <c r="D35" s="229"/>
      <c r="E35" s="229" t="s">
        <v>81</v>
      </c>
      <c r="F35" s="229"/>
      <c r="G35" s="229"/>
      <c r="H35" s="229"/>
      <c r="I35" s="229"/>
      <c r="J35" s="229"/>
      <c r="K35" s="229"/>
      <c r="L35" s="229"/>
    </row>
    <row r="36" spans="1:12" x14ac:dyDescent="0.25">
      <c r="A36" s="21">
        <f t="shared" si="1"/>
        <v>18</v>
      </c>
      <c r="B36" s="229" t="s">
        <v>71</v>
      </c>
      <c r="C36" s="229"/>
      <c r="D36" s="229"/>
      <c r="E36" s="229" t="s">
        <v>107</v>
      </c>
      <c r="F36" s="229"/>
      <c r="G36" s="229"/>
      <c r="H36" s="229"/>
      <c r="I36" s="229"/>
      <c r="J36" s="229"/>
      <c r="K36" s="229"/>
      <c r="L36" s="229"/>
    </row>
    <row r="37" spans="1:12" x14ac:dyDescent="0.25">
      <c r="A37" s="21">
        <f t="shared" si="1"/>
        <v>19</v>
      </c>
      <c r="B37" s="229" t="s">
        <v>72</v>
      </c>
      <c r="C37" s="229"/>
      <c r="D37" s="229"/>
      <c r="E37" s="229" t="s">
        <v>108</v>
      </c>
      <c r="F37" s="229"/>
      <c r="G37" s="229"/>
      <c r="H37" s="229"/>
      <c r="I37" s="229"/>
      <c r="J37" s="229"/>
      <c r="K37" s="229"/>
      <c r="L37" s="229"/>
    </row>
    <row r="38" spans="1:12" ht="42.75" customHeight="1" x14ac:dyDescent="0.25">
      <c r="A38" s="21">
        <f t="shared" si="1"/>
        <v>20</v>
      </c>
      <c r="B38" s="229" t="s">
        <v>73</v>
      </c>
      <c r="C38" s="229"/>
      <c r="D38" s="229"/>
      <c r="E38" s="229" t="s">
        <v>74</v>
      </c>
      <c r="F38" s="229"/>
      <c r="G38" s="229"/>
      <c r="H38" s="229"/>
      <c r="I38" s="229"/>
      <c r="J38" s="229"/>
      <c r="K38" s="229"/>
      <c r="L38" s="229"/>
    </row>
    <row r="39" spans="1:12" ht="42" customHeight="1" x14ac:dyDescent="0.25">
      <c r="A39" s="21">
        <f t="shared" si="1"/>
        <v>21</v>
      </c>
      <c r="B39" s="229" t="s">
        <v>75</v>
      </c>
      <c r="C39" s="229"/>
      <c r="D39" s="229"/>
      <c r="E39" s="229" t="s">
        <v>76</v>
      </c>
      <c r="F39" s="229"/>
      <c r="G39" s="229"/>
      <c r="H39" s="229"/>
      <c r="I39" s="229"/>
      <c r="J39" s="229"/>
      <c r="K39" s="229"/>
      <c r="L39" s="229"/>
    </row>
    <row r="40" spans="1:12" ht="30" customHeight="1" x14ac:dyDescent="0.25">
      <c r="A40" s="21">
        <f t="shared" si="1"/>
        <v>22</v>
      </c>
      <c r="B40" s="230" t="s">
        <v>123</v>
      </c>
      <c r="C40" s="229"/>
      <c r="D40" s="229"/>
      <c r="E40" s="229" t="s">
        <v>102</v>
      </c>
      <c r="F40" s="229"/>
      <c r="G40" s="229"/>
      <c r="H40" s="229"/>
      <c r="I40" s="229"/>
      <c r="J40" s="229"/>
      <c r="K40" s="229"/>
      <c r="L40" s="229"/>
    </row>
    <row r="41" spans="1:12" ht="45" customHeight="1" x14ac:dyDescent="0.25">
      <c r="A41" s="21">
        <f t="shared" si="1"/>
        <v>23</v>
      </c>
      <c r="B41" s="230" t="s">
        <v>122</v>
      </c>
      <c r="C41" s="229"/>
      <c r="D41" s="229"/>
      <c r="E41" s="230" t="s">
        <v>124</v>
      </c>
      <c r="F41" s="229"/>
      <c r="G41" s="229"/>
      <c r="H41" s="229"/>
      <c r="I41" s="229"/>
      <c r="J41" s="229"/>
      <c r="K41" s="229"/>
      <c r="L41" s="229"/>
    </row>
    <row r="42" spans="1:12" x14ac:dyDescent="0.25">
      <c r="A42" s="21">
        <f t="shared" si="1"/>
        <v>24</v>
      </c>
      <c r="B42" s="229" t="s">
        <v>77</v>
      </c>
      <c r="C42" s="229"/>
      <c r="D42" s="229"/>
      <c r="E42" s="229" t="s">
        <v>109</v>
      </c>
      <c r="F42" s="229"/>
      <c r="G42" s="229"/>
      <c r="H42" s="229"/>
      <c r="I42" s="229"/>
      <c r="J42" s="229"/>
      <c r="K42" s="229"/>
      <c r="L42" s="229"/>
    </row>
    <row r="43" spans="1:12" ht="24.75" customHeight="1" x14ac:dyDescent="0.25">
      <c r="A43" s="21">
        <f t="shared" si="1"/>
        <v>25</v>
      </c>
      <c r="B43" s="229" t="s">
        <v>78</v>
      </c>
      <c r="C43" s="229"/>
      <c r="D43" s="229"/>
      <c r="E43" s="229" t="s">
        <v>79</v>
      </c>
      <c r="F43" s="229"/>
      <c r="G43" s="229"/>
      <c r="H43" s="229"/>
      <c r="I43" s="229"/>
      <c r="J43" s="229"/>
      <c r="K43" s="229"/>
      <c r="L43" s="229"/>
    </row>
    <row r="44" spans="1:12" x14ac:dyDescent="0.25">
      <c r="A44" s="21">
        <f t="shared" si="1"/>
        <v>26</v>
      </c>
      <c r="B44" s="229" t="s">
        <v>84</v>
      </c>
      <c r="C44" s="229"/>
      <c r="D44" s="229"/>
      <c r="E44" s="229" t="s">
        <v>85</v>
      </c>
      <c r="F44" s="229"/>
      <c r="G44" s="229"/>
      <c r="H44" s="229"/>
      <c r="I44" s="229"/>
      <c r="J44" s="229"/>
      <c r="K44" s="229"/>
      <c r="L44" s="229"/>
    </row>
    <row r="45" spans="1:12" x14ac:dyDescent="0.25">
      <c r="A45" s="21">
        <f t="shared" si="1"/>
        <v>27</v>
      </c>
      <c r="B45" s="229" t="s">
        <v>111</v>
      </c>
      <c r="C45" s="229"/>
      <c r="D45" s="229"/>
      <c r="E45" s="230" t="s">
        <v>112</v>
      </c>
      <c r="F45" s="229"/>
      <c r="G45" s="229"/>
      <c r="H45" s="229"/>
      <c r="I45" s="229"/>
      <c r="J45" s="229"/>
      <c r="K45" s="229"/>
      <c r="L45" s="229"/>
    </row>
    <row r="46" spans="1:12" ht="69" customHeight="1" x14ac:dyDescent="0.25">
      <c r="A46" s="21">
        <f t="shared" si="1"/>
        <v>28</v>
      </c>
      <c r="B46" s="229" t="s">
        <v>113</v>
      </c>
      <c r="C46" s="229"/>
      <c r="D46" s="229"/>
      <c r="E46" s="230" t="s">
        <v>114</v>
      </c>
      <c r="F46" s="229"/>
      <c r="G46" s="229"/>
      <c r="H46" s="229"/>
      <c r="I46" s="229"/>
      <c r="J46" s="229"/>
      <c r="K46" s="229"/>
      <c r="L46" s="229"/>
    </row>
    <row r="47" spans="1:12" ht="51" customHeight="1" x14ac:dyDescent="0.25">
      <c r="A47" s="21">
        <v>29</v>
      </c>
      <c r="B47" s="229" t="s">
        <v>143</v>
      </c>
      <c r="C47" s="229"/>
      <c r="D47" s="229"/>
      <c r="E47" s="230" t="s">
        <v>144</v>
      </c>
      <c r="F47" s="229"/>
      <c r="G47" s="229"/>
      <c r="H47" s="229"/>
      <c r="I47" s="229"/>
      <c r="J47" s="229"/>
      <c r="K47" s="229"/>
      <c r="L47" s="229"/>
    </row>
    <row r="48" spans="1:12" ht="13" x14ac:dyDescent="0.25">
      <c r="A48" s="233" t="s">
        <v>86</v>
      </c>
      <c r="B48" s="233"/>
      <c r="C48" s="233"/>
      <c r="D48" s="233"/>
      <c r="E48" s="233"/>
      <c r="F48" s="233"/>
      <c r="G48" s="233"/>
      <c r="H48" s="233"/>
      <c r="I48" s="22"/>
      <c r="J48" s="22"/>
      <c r="K48" s="22"/>
      <c r="L48" s="22"/>
    </row>
    <row r="49" spans="1:13" ht="13" x14ac:dyDescent="0.25">
      <c r="A49" s="22" t="s">
        <v>58</v>
      </c>
      <c r="B49" s="233" t="s">
        <v>59</v>
      </c>
      <c r="C49" s="233"/>
      <c r="D49" s="233"/>
      <c r="E49" s="233" t="s">
        <v>60</v>
      </c>
      <c r="F49" s="233"/>
      <c r="G49" s="233"/>
      <c r="H49" s="233"/>
      <c r="I49" s="233"/>
      <c r="J49" s="233"/>
      <c r="K49" s="233"/>
      <c r="L49" s="233"/>
      <c r="M49" s="20" t="s">
        <v>61</v>
      </c>
    </row>
    <row r="50" spans="1:13" ht="33.75" customHeight="1" x14ac:dyDescent="0.25">
      <c r="A50" s="21">
        <v>1</v>
      </c>
      <c r="B50" s="229" t="s">
        <v>13</v>
      </c>
      <c r="C50" s="229"/>
      <c r="D50" s="229"/>
      <c r="E50" s="230" t="s">
        <v>125</v>
      </c>
      <c r="F50" s="229"/>
      <c r="G50" s="229"/>
      <c r="H50" s="229"/>
      <c r="I50" s="229"/>
      <c r="J50" s="229"/>
      <c r="K50" s="229"/>
      <c r="L50" s="229"/>
    </row>
    <row r="51" spans="1:13" ht="36.75" customHeight="1" x14ac:dyDescent="0.25">
      <c r="A51" s="21">
        <f>+A50+1</f>
        <v>2</v>
      </c>
      <c r="B51" s="229" t="s">
        <v>126</v>
      </c>
      <c r="C51" s="229"/>
      <c r="D51" s="229"/>
      <c r="E51" s="230" t="s">
        <v>131</v>
      </c>
      <c r="F51" s="229"/>
      <c r="G51" s="229"/>
      <c r="H51" s="229"/>
      <c r="I51" s="229"/>
      <c r="J51" s="229"/>
      <c r="K51" s="229"/>
      <c r="L51" s="229"/>
      <c r="M51" s="19"/>
    </row>
  </sheetData>
  <sheetProtection password="C95F"/>
  <mergeCells count="70">
    <mergeCell ref="B22:D22"/>
    <mergeCell ref="E22:L22"/>
    <mergeCell ref="A17:H17"/>
    <mergeCell ref="E27:L27"/>
    <mergeCell ref="E23:L23"/>
    <mergeCell ref="E20:L20"/>
    <mergeCell ref="B20:D20"/>
    <mergeCell ref="E19:L19"/>
    <mergeCell ref="B21:D21"/>
    <mergeCell ref="B27:D27"/>
    <mergeCell ref="E18:L18"/>
    <mergeCell ref="E21:L21"/>
    <mergeCell ref="E24:L24"/>
    <mergeCell ref="E31:L31"/>
    <mergeCell ref="B31:D31"/>
    <mergeCell ref="B32:D32"/>
    <mergeCell ref="E32:L32"/>
    <mergeCell ref="E29:L29"/>
    <mergeCell ref="B28:D28"/>
    <mergeCell ref="B24:D24"/>
    <mergeCell ref="B29:D29"/>
    <mergeCell ref="E30:L30"/>
    <mergeCell ref="E26:L26"/>
    <mergeCell ref="B26:D26"/>
    <mergeCell ref="B25:D25"/>
    <mergeCell ref="E25:L25"/>
    <mergeCell ref="E28:L28"/>
    <mergeCell ref="E37:L37"/>
    <mergeCell ref="E38:L38"/>
    <mergeCell ref="E39:L39"/>
    <mergeCell ref="B40:D40"/>
    <mergeCell ref="B42:D42"/>
    <mergeCell ref="E41:L41"/>
    <mergeCell ref="B38:D38"/>
    <mergeCell ref="B39:D39"/>
    <mergeCell ref="E42:L42"/>
    <mergeCell ref="B41:D41"/>
    <mergeCell ref="E40:L40"/>
    <mergeCell ref="B33:D33"/>
    <mergeCell ref="B34:D34"/>
    <mergeCell ref="B36:D36"/>
    <mergeCell ref="E34:L34"/>
    <mergeCell ref="E36:L36"/>
    <mergeCell ref="E35:L35"/>
    <mergeCell ref="E33:L33"/>
    <mergeCell ref="B47:D47"/>
    <mergeCell ref="E47:L47"/>
    <mergeCell ref="E44:L44"/>
    <mergeCell ref="B45:D45"/>
    <mergeCell ref="E43:L43"/>
    <mergeCell ref="B43:D43"/>
    <mergeCell ref="E45:L45"/>
    <mergeCell ref="B46:D46"/>
    <mergeCell ref="E46:L46"/>
    <mergeCell ref="B51:D51"/>
    <mergeCell ref="E51:L51"/>
    <mergeCell ref="O1:Z1"/>
    <mergeCell ref="A1:M1"/>
    <mergeCell ref="B50:D50"/>
    <mergeCell ref="E50:L50"/>
    <mergeCell ref="B18:D18"/>
    <mergeCell ref="B49:D49"/>
    <mergeCell ref="B23:D23"/>
    <mergeCell ref="B35:D35"/>
    <mergeCell ref="B37:D37"/>
    <mergeCell ref="B19:D19"/>
    <mergeCell ref="B44:D44"/>
    <mergeCell ref="B30:D30"/>
    <mergeCell ref="E49:L49"/>
    <mergeCell ref="A48:H48"/>
  </mergeCells>
  <phoneticPr fontId="0" type="noConversion"/>
  <hyperlinks>
    <hyperlink ref="M18" location="'Load Plan'!A1" display="Back to Load Plan" xr:uid="{00000000-0004-0000-0200-000000000000}"/>
    <hyperlink ref="M49" location="'Load Plan'!A1" display="Back to Load Plan" xr:uid="{00000000-0004-0000-0200-000001000000}"/>
  </hyperlinks>
  <pageMargins left="0.75" right="0.75" top="1" bottom="1" header="0.5" footer="0.5"/>
  <pageSetup paperSize="9" scale="64"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64"/>
  <sheetViews>
    <sheetView showGridLines="0" topLeftCell="A13" zoomScale="75" zoomScaleNormal="75" workbookViewId="0">
      <selection activeCell="B23" sqref="B23:D23"/>
    </sheetView>
  </sheetViews>
  <sheetFormatPr baseColWidth="10" defaultColWidth="11.453125" defaultRowHeight="13" x14ac:dyDescent="0.3"/>
  <cols>
    <col min="1" max="16384" width="11.453125" style="42"/>
  </cols>
  <sheetData>
    <row r="1" spans="1:13" x14ac:dyDescent="0.3">
      <c r="A1" s="235" t="s">
        <v>95</v>
      </c>
      <c r="B1" s="235"/>
      <c r="C1" s="235"/>
      <c r="D1" s="235"/>
      <c r="E1" s="235"/>
      <c r="F1" s="235"/>
      <c r="G1" s="235"/>
      <c r="H1" s="235"/>
      <c r="I1" s="235"/>
      <c r="J1" s="235"/>
      <c r="K1" s="235"/>
      <c r="L1" s="235"/>
      <c r="M1" s="235"/>
    </row>
    <row r="2" spans="1:13" x14ac:dyDescent="0.3">
      <c r="A2" s="114"/>
      <c r="B2" s="114"/>
      <c r="C2" s="114"/>
      <c r="D2" s="114"/>
      <c r="E2" s="114"/>
      <c r="F2" s="114"/>
      <c r="G2" s="114"/>
      <c r="H2" s="114"/>
      <c r="I2" s="114"/>
      <c r="J2" s="114"/>
      <c r="K2" s="114"/>
      <c r="L2" s="114"/>
      <c r="M2" s="115"/>
    </row>
    <row r="3" spans="1:13" x14ac:dyDescent="0.3">
      <c r="A3" s="116" t="s">
        <v>139</v>
      </c>
      <c r="B3" s="114"/>
      <c r="C3" s="114"/>
      <c r="D3" s="114"/>
      <c r="E3" s="114"/>
      <c r="F3" s="114"/>
      <c r="G3" s="114"/>
      <c r="H3" s="114"/>
      <c r="I3" s="114"/>
      <c r="J3" s="114"/>
      <c r="K3" s="114"/>
      <c r="L3" s="114"/>
      <c r="M3" s="115"/>
    </row>
    <row r="4" spans="1:13" x14ac:dyDescent="0.3">
      <c r="A4" s="114"/>
      <c r="B4" s="114"/>
      <c r="C4" s="114"/>
      <c r="D4" s="114"/>
      <c r="E4" s="114"/>
      <c r="F4" s="114"/>
      <c r="G4" s="114"/>
      <c r="H4" s="114"/>
      <c r="I4" s="114"/>
      <c r="J4" s="114"/>
      <c r="K4" s="114"/>
      <c r="L4" s="114"/>
      <c r="M4" s="115"/>
    </row>
    <row r="5" spans="1:13" x14ac:dyDescent="0.3">
      <c r="A5" s="115">
        <v>1</v>
      </c>
      <c r="B5" s="117" t="s">
        <v>132</v>
      </c>
      <c r="C5" s="114"/>
      <c r="D5" s="114"/>
      <c r="E5" s="114"/>
      <c r="F5" s="114"/>
      <c r="G5" s="114"/>
      <c r="H5" s="114"/>
      <c r="I5" s="114"/>
      <c r="J5" s="114"/>
      <c r="K5" s="114"/>
      <c r="L5" s="114"/>
      <c r="M5" s="115"/>
    </row>
    <row r="6" spans="1:13" x14ac:dyDescent="0.3">
      <c r="A6" s="115">
        <f>+A5+1</f>
        <v>2</v>
      </c>
      <c r="B6" s="117" t="s">
        <v>135</v>
      </c>
      <c r="C6" s="114"/>
      <c r="D6" s="114"/>
      <c r="E6" s="114"/>
      <c r="F6" s="114"/>
      <c r="G6" s="114"/>
      <c r="H6" s="114"/>
      <c r="I6" s="114"/>
      <c r="J6" s="114"/>
      <c r="K6" s="114"/>
      <c r="L6" s="114"/>
      <c r="M6" s="115"/>
    </row>
    <row r="7" spans="1:13" x14ac:dyDescent="0.3">
      <c r="A7" s="115">
        <f t="shared" ref="A7:A13" si="0">+A6+1</f>
        <v>3</v>
      </c>
      <c r="B7" s="117" t="s">
        <v>137</v>
      </c>
      <c r="C7" s="114"/>
      <c r="D7" s="114"/>
      <c r="E7" s="114"/>
      <c r="F7" s="114"/>
      <c r="G7" s="114"/>
      <c r="H7" s="114"/>
      <c r="I7" s="114"/>
      <c r="J7" s="114"/>
      <c r="K7" s="114"/>
      <c r="L7" s="114"/>
      <c r="M7" s="115"/>
    </row>
    <row r="8" spans="1:13" x14ac:dyDescent="0.3">
      <c r="A8" s="115">
        <f t="shared" si="0"/>
        <v>4</v>
      </c>
      <c r="B8" s="117" t="s">
        <v>136</v>
      </c>
      <c r="C8" s="114"/>
      <c r="D8" s="114"/>
      <c r="E8" s="114"/>
      <c r="F8" s="114"/>
      <c r="G8" s="114"/>
      <c r="H8" s="114"/>
      <c r="I8" s="114"/>
      <c r="J8" s="114"/>
      <c r="K8" s="114"/>
      <c r="L8" s="114"/>
      <c r="M8" s="115"/>
    </row>
    <row r="9" spans="1:13" x14ac:dyDescent="0.3">
      <c r="A9" s="115">
        <f t="shared" si="0"/>
        <v>5</v>
      </c>
      <c r="B9" s="117" t="s">
        <v>141</v>
      </c>
      <c r="C9" s="114"/>
      <c r="D9" s="114"/>
      <c r="E9" s="114"/>
      <c r="F9" s="114"/>
      <c r="G9" s="114"/>
      <c r="H9" s="114"/>
      <c r="I9" s="114"/>
      <c r="J9" s="114"/>
      <c r="K9" s="114"/>
      <c r="L9" s="114"/>
      <c r="M9" s="115"/>
    </row>
    <row r="10" spans="1:13" x14ac:dyDescent="0.3">
      <c r="A10" s="115">
        <f t="shared" si="0"/>
        <v>6</v>
      </c>
      <c r="B10" s="117" t="s">
        <v>142</v>
      </c>
      <c r="C10" s="114"/>
      <c r="D10" s="114"/>
      <c r="E10" s="114"/>
      <c r="F10" s="114"/>
      <c r="G10" s="114"/>
      <c r="H10" s="114"/>
      <c r="I10" s="114"/>
      <c r="J10" s="114"/>
      <c r="K10" s="114"/>
      <c r="L10" s="114"/>
      <c r="M10" s="115"/>
    </row>
    <row r="11" spans="1:13" x14ac:dyDescent="0.3">
      <c r="A11" s="115">
        <f t="shared" si="0"/>
        <v>7</v>
      </c>
      <c r="B11" s="117" t="s">
        <v>138</v>
      </c>
      <c r="C11" s="114"/>
      <c r="D11" s="114"/>
      <c r="E11" s="114"/>
      <c r="F11" s="114"/>
      <c r="G11" s="114"/>
      <c r="H11" s="114"/>
      <c r="I11" s="114"/>
      <c r="J11" s="114"/>
      <c r="K11" s="114"/>
      <c r="L11" s="114"/>
      <c r="M11" s="115"/>
    </row>
    <row r="12" spans="1:13" x14ac:dyDescent="0.3">
      <c r="A12" s="115">
        <f t="shared" si="0"/>
        <v>8</v>
      </c>
      <c r="B12" s="117" t="s">
        <v>134</v>
      </c>
      <c r="C12" s="114"/>
      <c r="D12" s="114"/>
      <c r="E12" s="114"/>
      <c r="F12" s="114"/>
      <c r="G12" s="114"/>
      <c r="H12" s="114"/>
      <c r="I12" s="114"/>
      <c r="J12" s="114"/>
      <c r="K12" s="114"/>
      <c r="L12" s="114"/>
      <c r="M12" s="115"/>
    </row>
    <row r="13" spans="1:13" x14ac:dyDescent="0.3">
      <c r="A13" s="115">
        <f t="shared" si="0"/>
        <v>9</v>
      </c>
      <c r="B13" s="117" t="s">
        <v>133</v>
      </c>
      <c r="C13" s="114"/>
      <c r="D13" s="114"/>
      <c r="E13" s="114"/>
      <c r="F13" s="114"/>
      <c r="G13" s="114"/>
      <c r="H13" s="114"/>
      <c r="I13" s="114"/>
      <c r="J13" s="114"/>
      <c r="K13" s="114"/>
      <c r="L13" s="114"/>
      <c r="M13" s="115"/>
    </row>
    <row r="14" spans="1:13" x14ac:dyDescent="0.3">
      <c r="A14" s="114"/>
      <c r="B14" s="114"/>
      <c r="C14" s="114"/>
      <c r="D14" s="114"/>
      <c r="E14" s="114"/>
      <c r="F14" s="114"/>
      <c r="G14" s="114"/>
      <c r="H14" s="114"/>
      <c r="I14" s="114"/>
      <c r="J14" s="114"/>
      <c r="K14" s="114"/>
      <c r="L14" s="114"/>
      <c r="M14" s="115"/>
    </row>
    <row r="15" spans="1:13" x14ac:dyDescent="0.3">
      <c r="A15" s="116" t="s">
        <v>140</v>
      </c>
      <c r="B15" s="114"/>
      <c r="C15" s="114"/>
      <c r="D15" s="114"/>
      <c r="E15" s="114"/>
      <c r="F15" s="114"/>
      <c r="G15" s="114"/>
      <c r="H15" s="114"/>
      <c r="I15" s="114"/>
      <c r="J15" s="114"/>
      <c r="K15" s="114"/>
      <c r="L15" s="114"/>
      <c r="M15" s="115"/>
    </row>
    <row r="16" spans="1:13" x14ac:dyDescent="0.3">
      <c r="A16" s="114"/>
      <c r="B16" s="114"/>
      <c r="C16" s="114"/>
      <c r="D16" s="114"/>
      <c r="E16" s="114"/>
      <c r="F16" s="114"/>
      <c r="G16" s="114"/>
      <c r="H16" s="114"/>
      <c r="I16" s="114"/>
      <c r="J16" s="114"/>
      <c r="K16" s="114"/>
      <c r="L16" s="114"/>
      <c r="M16" s="115"/>
    </row>
    <row r="17" spans="1:13" x14ac:dyDescent="0.3">
      <c r="A17" s="236" t="s">
        <v>57</v>
      </c>
      <c r="B17" s="236"/>
      <c r="C17" s="236"/>
      <c r="D17" s="236"/>
      <c r="E17" s="236"/>
      <c r="F17" s="236"/>
      <c r="G17" s="236"/>
      <c r="H17" s="236"/>
      <c r="I17" s="118"/>
      <c r="J17" s="118"/>
      <c r="K17" s="118"/>
      <c r="L17" s="118"/>
      <c r="M17" s="115"/>
    </row>
    <row r="18" spans="1:13" x14ac:dyDescent="0.3">
      <c r="A18" s="118" t="s">
        <v>58</v>
      </c>
      <c r="B18" s="236" t="s">
        <v>59</v>
      </c>
      <c r="C18" s="236"/>
      <c r="D18" s="236"/>
      <c r="E18" s="236" t="s">
        <v>60</v>
      </c>
      <c r="F18" s="236"/>
      <c r="G18" s="236"/>
      <c r="H18" s="236"/>
      <c r="I18" s="236"/>
      <c r="J18" s="236"/>
      <c r="K18" s="236"/>
      <c r="L18" s="236"/>
      <c r="M18" s="119" t="s">
        <v>61</v>
      </c>
    </row>
    <row r="19" spans="1:13" x14ac:dyDescent="0.3">
      <c r="A19" s="115">
        <v>1</v>
      </c>
      <c r="B19" s="234" t="s">
        <v>1</v>
      </c>
      <c r="C19" s="234"/>
      <c r="D19" s="234"/>
      <c r="E19" s="234" t="s">
        <v>62</v>
      </c>
      <c r="F19" s="234"/>
      <c r="G19" s="234"/>
      <c r="H19" s="234"/>
      <c r="I19" s="234"/>
      <c r="J19" s="234"/>
      <c r="K19" s="234"/>
      <c r="L19" s="234"/>
      <c r="M19" s="115"/>
    </row>
    <row r="20" spans="1:13" x14ac:dyDescent="0.3">
      <c r="A20" s="115">
        <f>A19+1</f>
        <v>2</v>
      </c>
      <c r="B20" s="234" t="s">
        <v>2</v>
      </c>
      <c r="C20" s="234"/>
      <c r="D20" s="234"/>
      <c r="E20" s="234" t="s">
        <v>63</v>
      </c>
      <c r="F20" s="234"/>
      <c r="G20" s="234"/>
      <c r="H20" s="234"/>
      <c r="I20" s="234"/>
      <c r="J20" s="234"/>
      <c r="K20" s="234"/>
      <c r="L20" s="234"/>
      <c r="M20" s="115"/>
    </row>
    <row r="21" spans="1:13" ht="43.5" customHeight="1" x14ac:dyDescent="0.3">
      <c r="A21" s="115">
        <f t="shared" ref="A21:A49" si="1">A20+1</f>
        <v>3</v>
      </c>
      <c r="B21" s="234" t="s">
        <v>93</v>
      </c>
      <c r="C21" s="234"/>
      <c r="D21" s="234"/>
      <c r="E21" s="234" t="s">
        <v>94</v>
      </c>
      <c r="F21" s="234"/>
      <c r="G21" s="234"/>
      <c r="H21" s="234"/>
      <c r="I21" s="234"/>
      <c r="J21" s="234"/>
      <c r="K21" s="234"/>
      <c r="L21" s="234"/>
      <c r="M21" s="115"/>
    </row>
    <row r="22" spans="1:13" ht="43.5" customHeight="1" x14ac:dyDescent="0.3">
      <c r="A22" s="115">
        <f t="shared" si="1"/>
        <v>4</v>
      </c>
      <c r="B22" s="234" t="s">
        <v>147</v>
      </c>
      <c r="C22" s="234"/>
      <c r="D22" s="234"/>
      <c r="E22" s="234" t="s">
        <v>148</v>
      </c>
      <c r="F22" s="234"/>
      <c r="G22" s="234"/>
      <c r="H22" s="234"/>
      <c r="I22" s="234"/>
      <c r="J22" s="234"/>
      <c r="K22" s="234"/>
      <c r="L22" s="234"/>
      <c r="M22" s="115"/>
    </row>
    <row r="23" spans="1:13" ht="86.25" customHeight="1" x14ac:dyDescent="0.3">
      <c r="A23" s="115">
        <f t="shared" si="1"/>
        <v>5</v>
      </c>
      <c r="B23" s="234" t="s">
        <v>104</v>
      </c>
      <c r="C23" s="234"/>
      <c r="D23" s="234"/>
      <c r="E23" s="234" t="s">
        <v>153</v>
      </c>
      <c r="F23" s="234"/>
      <c r="G23" s="234"/>
      <c r="H23" s="234"/>
      <c r="I23" s="234"/>
      <c r="J23" s="234"/>
      <c r="K23" s="234"/>
      <c r="L23" s="234"/>
      <c r="M23" s="115"/>
    </row>
    <row r="24" spans="1:13" x14ac:dyDescent="0.3">
      <c r="A24" s="115">
        <f t="shared" si="1"/>
        <v>6</v>
      </c>
      <c r="B24" s="234" t="s">
        <v>97</v>
      </c>
      <c r="C24" s="234"/>
      <c r="D24" s="234"/>
      <c r="E24" s="234" t="s">
        <v>96</v>
      </c>
      <c r="F24" s="234"/>
      <c r="G24" s="234"/>
      <c r="H24" s="234"/>
      <c r="I24" s="234"/>
      <c r="J24" s="234"/>
      <c r="K24" s="234"/>
      <c r="L24" s="234"/>
      <c r="M24" s="115"/>
    </row>
    <row r="25" spans="1:13" ht="51.75" customHeight="1" x14ac:dyDescent="0.3">
      <c r="A25" s="115">
        <f t="shared" si="1"/>
        <v>7</v>
      </c>
      <c r="B25" s="234" t="s">
        <v>127</v>
      </c>
      <c r="C25" s="234"/>
      <c r="D25" s="234"/>
      <c r="E25" s="234" t="s">
        <v>121</v>
      </c>
      <c r="F25" s="234"/>
      <c r="G25" s="234"/>
      <c r="H25" s="234"/>
      <c r="I25" s="234"/>
      <c r="J25" s="234"/>
      <c r="K25" s="234"/>
      <c r="L25" s="234"/>
      <c r="M25" s="115"/>
    </row>
    <row r="26" spans="1:13" x14ac:dyDescent="0.3">
      <c r="A26" s="115">
        <f t="shared" si="1"/>
        <v>8</v>
      </c>
      <c r="B26" s="234" t="s">
        <v>92</v>
      </c>
      <c r="C26" s="234"/>
      <c r="D26" s="234"/>
      <c r="E26" s="234" t="s">
        <v>90</v>
      </c>
      <c r="F26" s="234"/>
      <c r="G26" s="234"/>
      <c r="H26" s="234"/>
      <c r="I26" s="234"/>
      <c r="J26" s="234"/>
      <c r="K26" s="234"/>
      <c r="L26" s="234"/>
      <c r="M26" s="115"/>
    </row>
    <row r="27" spans="1:13" x14ac:dyDescent="0.3">
      <c r="A27" s="115">
        <f t="shared" si="1"/>
        <v>9</v>
      </c>
      <c r="B27" s="234" t="s">
        <v>82</v>
      </c>
      <c r="C27" s="234"/>
      <c r="D27" s="234"/>
      <c r="E27" s="234" t="s">
        <v>106</v>
      </c>
      <c r="F27" s="234"/>
      <c r="G27" s="234"/>
      <c r="H27" s="234"/>
      <c r="I27" s="234"/>
      <c r="J27" s="234"/>
      <c r="K27" s="234"/>
      <c r="L27" s="234"/>
      <c r="M27" s="115"/>
    </row>
    <row r="28" spans="1:13" x14ac:dyDescent="0.3">
      <c r="A28" s="115">
        <f t="shared" si="1"/>
        <v>10</v>
      </c>
      <c r="B28" s="234" t="s">
        <v>130</v>
      </c>
      <c r="C28" s="234"/>
      <c r="D28" s="234"/>
      <c r="E28" s="234" t="s">
        <v>99</v>
      </c>
      <c r="F28" s="234"/>
      <c r="G28" s="234"/>
      <c r="H28" s="234"/>
      <c r="I28" s="234"/>
      <c r="J28" s="234"/>
      <c r="K28" s="234"/>
      <c r="L28" s="234"/>
      <c r="M28" s="115"/>
    </row>
    <row r="29" spans="1:13" x14ac:dyDescent="0.3">
      <c r="A29" s="115">
        <f t="shared" si="1"/>
        <v>11</v>
      </c>
      <c r="B29" s="234" t="s">
        <v>83</v>
      </c>
      <c r="C29" s="234"/>
      <c r="D29" s="234"/>
      <c r="E29" s="234" t="s">
        <v>100</v>
      </c>
      <c r="F29" s="234"/>
      <c r="G29" s="234"/>
      <c r="H29" s="234"/>
      <c r="I29" s="234"/>
      <c r="J29" s="234"/>
      <c r="K29" s="234"/>
      <c r="L29" s="234"/>
      <c r="M29" s="115"/>
    </row>
    <row r="30" spans="1:13" x14ac:dyDescent="0.3">
      <c r="A30" s="115">
        <f t="shared" si="1"/>
        <v>12</v>
      </c>
      <c r="B30" s="234" t="s">
        <v>66</v>
      </c>
      <c r="C30" s="234"/>
      <c r="D30" s="234"/>
      <c r="E30" s="234" t="s">
        <v>67</v>
      </c>
      <c r="F30" s="234"/>
      <c r="G30" s="234"/>
      <c r="H30" s="234"/>
      <c r="I30" s="234"/>
      <c r="J30" s="234"/>
      <c r="K30" s="234"/>
      <c r="L30" s="234"/>
      <c r="M30" s="115"/>
    </row>
    <row r="31" spans="1:13" x14ac:dyDescent="0.3">
      <c r="A31" s="115">
        <f t="shared" si="1"/>
        <v>13</v>
      </c>
      <c r="B31" s="234" t="s">
        <v>68</v>
      </c>
      <c r="C31" s="234"/>
      <c r="D31" s="234"/>
      <c r="E31" s="234" t="s">
        <v>103</v>
      </c>
      <c r="F31" s="234"/>
      <c r="G31" s="234"/>
      <c r="H31" s="234"/>
      <c r="I31" s="234"/>
      <c r="J31" s="234"/>
      <c r="K31" s="234"/>
      <c r="L31" s="234"/>
      <c r="M31" s="115"/>
    </row>
    <row r="32" spans="1:13" x14ac:dyDescent="0.3">
      <c r="A32" s="115">
        <f t="shared" si="1"/>
        <v>14</v>
      </c>
      <c r="B32" s="234" t="s">
        <v>14</v>
      </c>
      <c r="C32" s="234"/>
      <c r="D32" s="234"/>
      <c r="E32" s="234" t="s">
        <v>101</v>
      </c>
      <c r="F32" s="234"/>
      <c r="G32" s="234"/>
      <c r="H32" s="234"/>
      <c r="I32" s="234"/>
      <c r="J32" s="234"/>
      <c r="K32" s="234"/>
      <c r="L32" s="234"/>
      <c r="M32" s="115"/>
    </row>
    <row r="33" spans="1:13" x14ac:dyDescent="0.3">
      <c r="A33" s="115">
        <f t="shared" si="1"/>
        <v>15</v>
      </c>
      <c r="B33" s="234" t="s">
        <v>15</v>
      </c>
      <c r="C33" s="234"/>
      <c r="D33" s="234"/>
      <c r="E33" s="234" t="s">
        <v>69</v>
      </c>
      <c r="F33" s="234"/>
      <c r="G33" s="234"/>
      <c r="H33" s="234"/>
      <c r="I33" s="234"/>
      <c r="J33" s="234"/>
      <c r="K33" s="234"/>
      <c r="L33" s="234"/>
      <c r="M33" s="115"/>
    </row>
    <row r="34" spans="1:13" x14ac:dyDescent="0.3">
      <c r="A34" s="115">
        <f t="shared" si="1"/>
        <v>16</v>
      </c>
      <c r="B34" s="234" t="s">
        <v>70</v>
      </c>
      <c r="C34" s="234"/>
      <c r="D34" s="234"/>
      <c r="E34" s="234" t="s">
        <v>116</v>
      </c>
      <c r="F34" s="234"/>
      <c r="G34" s="234"/>
      <c r="H34" s="234"/>
      <c r="I34" s="234"/>
      <c r="J34" s="234"/>
      <c r="K34" s="234"/>
      <c r="L34" s="234"/>
      <c r="M34" s="115"/>
    </row>
    <row r="35" spans="1:13" x14ac:dyDescent="0.3">
      <c r="A35" s="115">
        <f t="shared" si="1"/>
        <v>17</v>
      </c>
      <c r="B35" s="234" t="s">
        <v>80</v>
      </c>
      <c r="C35" s="234"/>
      <c r="D35" s="234"/>
      <c r="E35" s="234" t="s">
        <v>81</v>
      </c>
      <c r="F35" s="234"/>
      <c r="G35" s="234"/>
      <c r="H35" s="234"/>
      <c r="I35" s="234"/>
      <c r="J35" s="234"/>
      <c r="K35" s="234"/>
      <c r="L35" s="234"/>
      <c r="M35" s="115"/>
    </row>
    <row r="36" spans="1:13" x14ac:dyDescent="0.3">
      <c r="A36" s="115">
        <f t="shared" si="1"/>
        <v>18</v>
      </c>
      <c r="B36" s="234" t="s">
        <v>71</v>
      </c>
      <c r="C36" s="234"/>
      <c r="D36" s="234"/>
      <c r="E36" s="234" t="s">
        <v>107</v>
      </c>
      <c r="F36" s="234"/>
      <c r="G36" s="234"/>
      <c r="H36" s="234"/>
      <c r="I36" s="234"/>
      <c r="J36" s="234"/>
      <c r="K36" s="234"/>
      <c r="L36" s="234"/>
      <c r="M36" s="115"/>
    </row>
    <row r="37" spans="1:13" x14ac:dyDescent="0.3">
      <c r="A37" s="115">
        <f t="shared" si="1"/>
        <v>19</v>
      </c>
      <c r="B37" s="234" t="s">
        <v>72</v>
      </c>
      <c r="C37" s="234"/>
      <c r="D37" s="234"/>
      <c r="E37" s="234" t="s">
        <v>108</v>
      </c>
      <c r="F37" s="234"/>
      <c r="G37" s="234"/>
      <c r="H37" s="234"/>
      <c r="I37" s="234"/>
      <c r="J37" s="234"/>
      <c r="K37" s="234"/>
      <c r="L37" s="234"/>
      <c r="M37" s="115"/>
    </row>
    <row r="38" spans="1:13" ht="49.5" customHeight="1" x14ac:dyDescent="0.3">
      <c r="A38" s="115">
        <f t="shared" si="1"/>
        <v>20</v>
      </c>
      <c r="B38" s="234" t="s">
        <v>73</v>
      </c>
      <c r="C38" s="234"/>
      <c r="D38" s="234"/>
      <c r="E38" s="234" t="s">
        <v>74</v>
      </c>
      <c r="F38" s="234"/>
      <c r="G38" s="234"/>
      <c r="H38" s="234"/>
      <c r="I38" s="234"/>
      <c r="J38" s="234"/>
      <c r="K38" s="234"/>
      <c r="L38" s="234"/>
      <c r="M38" s="115"/>
    </row>
    <row r="39" spans="1:13" ht="37.5" customHeight="1" x14ac:dyDescent="0.3">
      <c r="A39" s="115">
        <f t="shared" si="1"/>
        <v>21</v>
      </c>
      <c r="B39" s="234" t="s">
        <v>75</v>
      </c>
      <c r="C39" s="234"/>
      <c r="D39" s="234"/>
      <c r="E39" s="234" t="s">
        <v>76</v>
      </c>
      <c r="F39" s="234"/>
      <c r="G39" s="234"/>
      <c r="H39" s="234"/>
      <c r="I39" s="234"/>
      <c r="J39" s="234"/>
      <c r="K39" s="234"/>
      <c r="L39" s="234"/>
      <c r="M39" s="115"/>
    </row>
    <row r="40" spans="1:13" x14ac:dyDescent="0.3">
      <c r="A40" s="115">
        <f t="shared" si="1"/>
        <v>22</v>
      </c>
      <c r="B40" s="234" t="s">
        <v>123</v>
      </c>
      <c r="C40" s="234"/>
      <c r="D40" s="234"/>
      <c r="E40" s="234" t="s">
        <v>102</v>
      </c>
      <c r="F40" s="234"/>
      <c r="G40" s="234"/>
      <c r="H40" s="234"/>
      <c r="I40" s="234"/>
      <c r="J40" s="234"/>
      <c r="K40" s="234"/>
      <c r="L40" s="234"/>
      <c r="M40" s="115"/>
    </row>
    <row r="41" spans="1:13" ht="43.5" customHeight="1" x14ac:dyDescent="0.3">
      <c r="A41" s="115">
        <f t="shared" si="1"/>
        <v>23</v>
      </c>
      <c r="B41" s="234" t="s">
        <v>122</v>
      </c>
      <c r="C41" s="234"/>
      <c r="D41" s="234"/>
      <c r="E41" s="234" t="s">
        <v>124</v>
      </c>
      <c r="F41" s="234"/>
      <c r="G41" s="234"/>
      <c r="H41" s="234"/>
      <c r="I41" s="234"/>
      <c r="J41" s="234"/>
      <c r="K41" s="234"/>
      <c r="L41" s="234"/>
      <c r="M41" s="115"/>
    </row>
    <row r="42" spans="1:13" x14ac:dyDescent="0.3">
      <c r="A42" s="115">
        <f t="shared" si="1"/>
        <v>24</v>
      </c>
      <c r="B42" s="234" t="s">
        <v>77</v>
      </c>
      <c r="C42" s="234"/>
      <c r="D42" s="234"/>
      <c r="E42" s="234" t="s">
        <v>109</v>
      </c>
      <c r="F42" s="234"/>
      <c r="G42" s="234"/>
      <c r="H42" s="234"/>
      <c r="I42" s="234"/>
      <c r="J42" s="234"/>
      <c r="K42" s="234"/>
      <c r="L42" s="234"/>
      <c r="M42" s="115"/>
    </row>
    <row r="43" spans="1:13" x14ac:dyDescent="0.3">
      <c r="A43" s="115">
        <f t="shared" si="1"/>
        <v>25</v>
      </c>
      <c r="B43" s="234" t="s">
        <v>78</v>
      </c>
      <c r="C43" s="234"/>
      <c r="D43" s="234"/>
      <c r="E43" s="234" t="s">
        <v>79</v>
      </c>
      <c r="F43" s="234"/>
      <c r="G43" s="234"/>
      <c r="H43" s="234"/>
      <c r="I43" s="234"/>
      <c r="J43" s="234"/>
      <c r="K43" s="234"/>
      <c r="L43" s="234"/>
      <c r="M43" s="115"/>
    </row>
    <row r="44" spans="1:13" x14ac:dyDescent="0.3">
      <c r="A44" s="115">
        <f t="shared" si="1"/>
        <v>26</v>
      </c>
      <c r="B44" s="234" t="s">
        <v>84</v>
      </c>
      <c r="C44" s="234"/>
      <c r="D44" s="234"/>
      <c r="E44" s="234" t="s">
        <v>85</v>
      </c>
      <c r="F44" s="234"/>
      <c r="G44" s="234"/>
      <c r="H44" s="234"/>
      <c r="I44" s="234"/>
      <c r="J44" s="234"/>
      <c r="K44" s="234"/>
      <c r="L44" s="234"/>
      <c r="M44" s="115"/>
    </row>
    <row r="45" spans="1:13" x14ac:dyDescent="0.3">
      <c r="A45" s="115">
        <f t="shared" si="1"/>
        <v>27</v>
      </c>
      <c r="B45" s="234" t="s">
        <v>111</v>
      </c>
      <c r="C45" s="234"/>
      <c r="D45" s="234"/>
      <c r="E45" s="234" t="s">
        <v>112</v>
      </c>
      <c r="F45" s="234"/>
      <c r="G45" s="234"/>
      <c r="H45" s="234"/>
      <c r="I45" s="234"/>
      <c r="J45" s="234"/>
      <c r="K45" s="234"/>
      <c r="L45" s="234"/>
      <c r="M45" s="115"/>
    </row>
    <row r="46" spans="1:13" x14ac:dyDescent="0.3">
      <c r="A46" s="115">
        <f t="shared" si="1"/>
        <v>28</v>
      </c>
      <c r="B46" s="234" t="s">
        <v>143</v>
      </c>
      <c r="C46" s="234"/>
      <c r="D46" s="234"/>
      <c r="E46" s="234" t="s">
        <v>144</v>
      </c>
      <c r="F46" s="234"/>
      <c r="G46" s="234"/>
      <c r="H46" s="234"/>
      <c r="I46" s="234"/>
      <c r="J46" s="234"/>
      <c r="K46" s="234"/>
      <c r="L46" s="234"/>
      <c r="M46" s="115"/>
    </row>
    <row r="47" spans="1:13" x14ac:dyDescent="0.3">
      <c r="A47" s="115">
        <f t="shared" si="1"/>
        <v>29</v>
      </c>
      <c r="B47" s="234" t="s">
        <v>64</v>
      </c>
      <c r="C47" s="234"/>
      <c r="D47" s="234"/>
      <c r="E47" s="234" t="s">
        <v>65</v>
      </c>
      <c r="F47" s="234"/>
      <c r="G47" s="234"/>
      <c r="H47" s="234"/>
      <c r="I47" s="234"/>
      <c r="J47" s="234"/>
      <c r="K47" s="234"/>
      <c r="L47" s="234"/>
      <c r="M47" s="115"/>
    </row>
    <row r="48" spans="1:13" ht="12.75" customHeight="1" x14ac:dyDescent="0.3">
      <c r="A48" s="115">
        <f t="shared" si="1"/>
        <v>30</v>
      </c>
      <c r="B48" s="234" t="s">
        <v>150</v>
      </c>
      <c r="C48" s="234"/>
      <c r="D48" s="234"/>
      <c r="E48" s="234" t="s">
        <v>149</v>
      </c>
      <c r="F48" s="234"/>
      <c r="G48" s="234"/>
      <c r="H48" s="234"/>
      <c r="I48" s="234"/>
      <c r="J48" s="234"/>
      <c r="K48" s="234"/>
      <c r="L48" s="234"/>
      <c r="M48" s="115"/>
    </row>
    <row r="49" spans="1:13" ht="58.5" customHeight="1" x14ac:dyDescent="0.3">
      <c r="A49" s="115">
        <f t="shared" si="1"/>
        <v>31</v>
      </c>
      <c r="B49" s="234" t="s">
        <v>113</v>
      </c>
      <c r="C49" s="234"/>
      <c r="D49" s="234"/>
      <c r="E49" s="234" t="s">
        <v>154</v>
      </c>
      <c r="F49" s="234"/>
      <c r="G49" s="234"/>
      <c r="H49" s="234"/>
      <c r="I49" s="234"/>
      <c r="J49" s="234"/>
      <c r="K49" s="234"/>
      <c r="L49" s="234"/>
      <c r="M49" s="115"/>
    </row>
    <row r="50" spans="1:13" x14ac:dyDescent="0.3">
      <c r="A50" s="236" t="s">
        <v>86</v>
      </c>
      <c r="B50" s="236"/>
      <c r="C50" s="236"/>
      <c r="D50" s="236"/>
      <c r="E50" s="236"/>
      <c r="F50" s="236"/>
      <c r="G50" s="236"/>
      <c r="H50" s="236"/>
      <c r="I50" s="118"/>
      <c r="J50" s="118"/>
      <c r="K50" s="118"/>
      <c r="L50" s="118"/>
      <c r="M50" s="115"/>
    </row>
    <row r="51" spans="1:13" x14ac:dyDescent="0.3">
      <c r="A51" s="118" t="s">
        <v>58</v>
      </c>
      <c r="B51" s="236" t="s">
        <v>59</v>
      </c>
      <c r="C51" s="236"/>
      <c r="D51" s="236"/>
      <c r="E51" s="236" t="s">
        <v>60</v>
      </c>
      <c r="F51" s="236"/>
      <c r="G51" s="236"/>
      <c r="H51" s="236"/>
      <c r="I51" s="236"/>
      <c r="J51" s="236"/>
      <c r="K51" s="236"/>
      <c r="L51" s="236"/>
      <c r="M51" s="119" t="s">
        <v>61</v>
      </c>
    </row>
    <row r="52" spans="1:13" x14ac:dyDescent="0.3">
      <c r="A52" s="115">
        <v>1</v>
      </c>
      <c r="B52" s="234" t="s">
        <v>13</v>
      </c>
      <c r="C52" s="234"/>
      <c r="D52" s="234"/>
      <c r="E52" s="234" t="s">
        <v>125</v>
      </c>
      <c r="F52" s="234"/>
      <c r="G52" s="234"/>
      <c r="H52" s="234"/>
      <c r="I52" s="234"/>
      <c r="J52" s="234"/>
      <c r="K52" s="234"/>
      <c r="L52" s="234"/>
      <c r="M52" s="115"/>
    </row>
    <row r="53" spans="1:13" x14ac:dyDescent="0.3">
      <c r="A53" s="115">
        <f>+A52+1</f>
        <v>2</v>
      </c>
      <c r="B53" s="234" t="s">
        <v>126</v>
      </c>
      <c r="C53" s="234"/>
      <c r="D53" s="234"/>
      <c r="E53" s="234" t="s">
        <v>131</v>
      </c>
      <c r="F53" s="234"/>
      <c r="G53" s="234"/>
      <c r="H53" s="234"/>
      <c r="I53" s="234"/>
      <c r="J53" s="234"/>
      <c r="K53" s="234"/>
      <c r="L53" s="234"/>
      <c r="M53" s="120"/>
    </row>
    <row r="54" spans="1:13" x14ac:dyDescent="0.3">
      <c r="A54" s="115"/>
      <c r="B54" s="115"/>
      <c r="C54" s="115"/>
      <c r="D54" s="115"/>
      <c r="E54" s="115"/>
      <c r="F54" s="115"/>
      <c r="G54" s="115"/>
      <c r="H54" s="115"/>
      <c r="I54" s="115"/>
      <c r="J54" s="115"/>
      <c r="K54" s="115"/>
      <c r="L54" s="115"/>
      <c r="M54" s="115"/>
    </row>
    <row r="55" spans="1:13" x14ac:dyDescent="0.3">
      <c r="A55" s="115"/>
      <c r="B55" s="115"/>
      <c r="C55" s="115"/>
      <c r="D55" s="115"/>
      <c r="E55" s="115"/>
      <c r="F55" s="115"/>
      <c r="G55" s="115"/>
      <c r="H55" s="115"/>
      <c r="I55" s="115"/>
      <c r="J55" s="115"/>
      <c r="K55" s="115"/>
      <c r="L55" s="115"/>
      <c r="M55" s="115"/>
    </row>
    <row r="56" spans="1:13" x14ac:dyDescent="0.3">
      <c r="A56" s="115"/>
      <c r="B56" s="115"/>
      <c r="C56" s="115"/>
      <c r="D56" s="115"/>
      <c r="E56" s="115"/>
      <c r="F56" s="115"/>
      <c r="G56" s="115"/>
      <c r="H56" s="115"/>
      <c r="I56" s="115"/>
      <c r="J56" s="115"/>
      <c r="K56" s="115"/>
      <c r="L56" s="115"/>
      <c r="M56" s="115"/>
    </row>
    <row r="57" spans="1:13" x14ac:dyDescent="0.3">
      <c r="A57" s="115"/>
      <c r="B57" s="115"/>
      <c r="C57" s="115"/>
      <c r="D57" s="115"/>
      <c r="E57" s="115"/>
      <c r="F57" s="115"/>
      <c r="G57" s="115"/>
      <c r="H57" s="115"/>
      <c r="I57" s="115"/>
      <c r="J57" s="115"/>
      <c r="K57" s="115"/>
      <c r="L57" s="115"/>
      <c r="M57" s="115"/>
    </row>
    <row r="58" spans="1:13" x14ac:dyDescent="0.3">
      <c r="A58" s="115"/>
      <c r="B58" s="115"/>
      <c r="C58" s="115"/>
      <c r="D58" s="115"/>
      <c r="E58" s="115"/>
      <c r="F58" s="115"/>
      <c r="G58" s="115"/>
      <c r="H58" s="115"/>
      <c r="I58" s="115"/>
      <c r="J58" s="115"/>
      <c r="K58" s="115"/>
      <c r="L58" s="115"/>
      <c r="M58" s="115"/>
    </row>
    <row r="59" spans="1:13" x14ac:dyDescent="0.3">
      <c r="A59" s="115"/>
      <c r="B59" s="115"/>
      <c r="C59" s="115"/>
      <c r="D59" s="115"/>
      <c r="E59" s="115"/>
      <c r="F59" s="115"/>
      <c r="G59" s="115"/>
      <c r="H59" s="115"/>
      <c r="I59" s="115"/>
      <c r="J59" s="115"/>
      <c r="K59" s="115"/>
      <c r="L59" s="115"/>
      <c r="M59" s="115"/>
    </row>
    <row r="60" spans="1:13" x14ac:dyDescent="0.3">
      <c r="A60" s="115"/>
      <c r="B60" s="115"/>
      <c r="C60" s="115"/>
      <c r="D60" s="115"/>
      <c r="E60" s="115"/>
      <c r="F60" s="115"/>
      <c r="G60" s="115"/>
      <c r="H60" s="115"/>
      <c r="I60" s="115"/>
      <c r="J60" s="115"/>
      <c r="K60" s="115"/>
      <c r="L60" s="115"/>
      <c r="M60" s="115"/>
    </row>
    <row r="61" spans="1:13" x14ac:dyDescent="0.3">
      <c r="A61" s="115"/>
      <c r="B61" s="115"/>
      <c r="C61" s="115"/>
      <c r="D61" s="115"/>
      <c r="E61" s="115"/>
      <c r="F61" s="115"/>
      <c r="G61" s="115"/>
      <c r="H61" s="115"/>
      <c r="I61" s="115"/>
      <c r="J61" s="115"/>
      <c r="K61" s="115"/>
      <c r="L61" s="115"/>
      <c r="M61" s="115"/>
    </row>
    <row r="62" spans="1:13" x14ac:dyDescent="0.3">
      <c r="A62" s="115"/>
      <c r="B62" s="115"/>
      <c r="C62" s="115"/>
      <c r="D62" s="115"/>
      <c r="E62" s="115"/>
      <c r="F62" s="115"/>
      <c r="G62" s="115"/>
      <c r="H62" s="115"/>
      <c r="I62" s="115"/>
      <c r="J62" s="115"/>
      <c r="K62" s="115"/>
      <c r="L62" s="115"/>
      <c r="M62" s="115"/>
    </row>
    <row r="63" spans="1:13" x14ac:dyDescent="0.3">
      <c r="A63" s="115"/>
      <c r="B63" s="115"/>
      <c r="C63" s="115"/>
      <c r="D63" s="115"/>
      <c r="E63" s="115"/>
      <c r="F63" s="115"/>
      <c r="G63" s="115"/>
      <c r="H63" s="115"/>
      <c r="I63" s="115"/>
      <c r="J63" s="115"/>
      <c r="K63" s="115"/>
      <c r="L63" s="115"/>
      <c r="M63" s="115"/>
    </row>
    <row r="64" spans="1:13" x14ac:dyDescent="0.3">
      <c r="A64" s="115"/>
      <c r="B64" s="115"/>
      <c r="C64" s="115"/>
      <c r="D64" s="115"/>
      <c r="E64" s="115"/>
      <c r="F64" s="115"/>
      <c r="G64" s="115"/>
      <c r="H64" s="115"/>
      <c r="I64" s="115"/>
      <c r="J64" s="115"/>
      <c r="K64" s="115"/>
      <c r="L64" s="115"/>
      <c r="M64" s="115"/>
    </row>
  </sheetData>
  <mergeCells count="73">
    <mergeCell ref="B48:D48"/>
    <mergeCell ref="E48:L48"/>
    <mergeCell ref="B53:D53"/>
    <mergeCell ref="E53:L53"/>
    <mergeCell ref="B46:D46"/>
    <mergeCell ref="E46:L46"/>
    <mergeCell ref="A50:H50"/>
    <mergeCell ref="B51:D51"/>
    <mergeCell ref="E51:L51"/>
    <mergeCell ref="B52:D52"/>
    <mergeCell ref="E52:L52"/>
    <mergeCell ref="B47:D47"/>
    <mergeCell ref="E47:L47"/>
    <mergeCell ref="B49:D49"/>
    <mergeCell ref="B43:D43"/>
    <mergeCell ref="E43:L43"/>
    <mergeCell ref="B44:D44"/>
    <mergeCell ref="E44:L44"/>
    <mergeCell ref="B45:D45"/>
    <mergeCell ref="E45:L45"/>
    <mergeCell ref="B40:D40"/>
    <mergeCell ref="E40:L40"/>
    <mergeCell ref="B41:D41"/>
    <mergeCell ref="E41:L41"/>
    <mergeCell ref="B42:D42"/>
    <mergeCell ref="E42:L42"/>
    <mergeCell ref="B37:D37"/>
    <mergeCell ref="E37:L37"/>
    <mergeCell ref="B38:D38"/>
    <mergeCell ref="E38:L38"/>
    <mergeCell ref="B39:D39"/>
    <mergeCell ref="E39:L39"/>
    <mergeCell ref="B34:D34"/>
    <mergeCell ref="E34:L34"/>
    <mergeCell ref="B35:D35"/>
    <mergeCell ref="E35:L35"/>
    <mergeCell ref="B36:D36"/>
    <mergeCell ref="E36:L36"/>
    <mergeCell ref="E32:L32"/>
    <mergeCell ref="B30:D30"/>
    <mergeCell ref="E30:L30"/>
    <mergeCell ref="B33:D33"/>
    <mergeCell ref="E33:L33"/>
    <mergeCell ref="B20:D20"/>
    <mergeCell ref="E20:L20"/>
    <mergeCell ref="B21:D21"/>
    <mergeCell ref="E21:L21"/>
    <mergeCell ref="B23:D23"/>
    <mergeCell ref="E23:L23"/>
    <mergeCell ref="B22:D22"/>
    <mergeCell ref="E22:L22"/>
    <mergeCell ref="A1:M1"/>
    <mergeCell ref="A17:H17"/>
    <mergeCell ref="B18:D18"/>
    <mergeCell ref="E18:L18"/>
    <mergeCell ref="B19:D19"/>
    <mergeCell ref="E19:L19"/>
    <mergeCell ref="B24:D24"/>
    <mergeCell ref="E24:L24"/>
    <mergeCell ref="B25:D25"/>
    <mergeCell ref="E25:L25"/>
    <mergeCell ref="E49:L49"/>
    <mergeCell ref="B27:D27"/>
    <mergeCell ref="E27:L27"/>
    <mergeCell ref="B28:D28"/>
    <mergeCell ref="E28:L28"/>
    <mergeCell ref="B29:D29"/>
    <mergeCell ref="E29:L29"/>
    <mergeCell ref="B26:D26"/>
    <mergeCell ref="E26:L26"/>
    <mergeCell ref="B31:D31"/>
    <mergeCell ref="E31:L31"/>
    <mergeCell ref="B32:D32"/>
  </mergeCells>
  <hyperlinks>
    <hyperlink ref="M18" location="'Load Plan'!A1" display="Back to Load Plan" xr:uid="{00000000-0004-0000-0300-000000000000}"/>
    <hyperlink ref="M51" location="'Load Plan'!A1" display="Back to Load Plan" xr:uid="{00000000-0004-0000-0300-000001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42ad93e-99d5-426e-a09a-ee90014dd0e1" xsi:nil="true"/>
    <lcf76f155ced4ddcb4097134ff3c332f xmlns="9ed5f677-cab9-4be1-aac8-17c3b97ee018">
      <Terms xmlns="http://schemas.microsoft.com/office/infopath/2007/PartnerControls"/>
    </lcf76f155ced4ddcb4097134ff3c332f>
    <VINCULADO xmlns="9ed5f677-cab9-4be1-aac8-17c3b97ee01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372FEE0330D584A834D65B7B16982C6" ma:contentTypeVersion="16" ma:contentTypeDescription="Crear nuevo documento." ma:contentTypeScope="" ma:versionID="d5f5d1a42bdc160d10994f1f81796caa">
  <xsd:schema xmlns:xsd="http://www.w3.org/2001/XMLSchema" xmlns:xs="http://www.w3.org/2001/XMLSchema" xmlns:p="http://schemas.microsoft.com/office/2006/metadata/properties" xmlns:ns2="9ed5f677-cab9-4be1-aac8-17c3b97ee018" xmlns:ns3="342ad93e-99d5-426e-a09a-ee90014dd0e1" targetNamespace="http://schemas.microsoft.com/office/2006/metadata/properties" ma:root="true" ma:fieldsID="08a56a0d9baca416e58e482b26c3953f" ns2:_="" ns3:_="">
    <xsd:import namespace="9ed5f677-cab9-4be1-aac8-17c3b97ee018"/>
    <xsd:import namespace="342ad93e-99d5-426e-a09a-ee90014dd0e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VINCULADO"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d5f677-cab9-4be1-aac8-17c3b97ee01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ea320e42-db3b-4b61-b0e8-2f07597c1c6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VINCULADO" ma:index="21" nillable="true" ma:displayName="VINCULADO" ma:format="Dropdown" ma:internalName="VINCULADO">
      <xsd:simpleType>
        <xsd:union memberTypes="dms:Text">
          <xsd:simpleType>
            <xsd:restriction base="dms:Choice">
              <xsd:enumeration value="SI"/>
              <xsd:enumeration value="NO"/>
              <xsd:enumeration value="Opción 3"/>
            </xsd:restriction>
          </xsd:simpleType>
        </xsd:union>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42ad93e-99d5-426e-a09a-ee90014dd0e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40d6fb1a-8d00-4bf6-811b-33f83ca21572}" ma:internalName="TaxCatchAll" ma:showField="CatchAllData" ma:web="342ad93e-99d5-426e-a09a-ee90014dd0e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0CBFFC-319C-48AA-AFBE-FE8A0197913A}">
  <ds:schemaRefs>
    <ds:schemaRef ds:uri="http://www.w3.org/XML/1998/namespace"/>
    <ds:schemaRef ds:uri="f1ae2bcb-47a6-4216-9979-13851b8585b5"/>
    <ds:schemaRef ds:uri="http://purl.org/dc/terms/"/>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bc1f355b-1bcb-4a32-8bba-8d4bd89c84a3"/>
    <ds:schemaRef ds:uri="http://schemas.microsoft.com/office/2006/metadata/properties"/>
  </ds:schemaRefs>
</ds:datastoreItem>
</file>

<file path=customXml/itemProps2.xml><?xml version="1.0" encoding="utf-8"?>
<ds:datastoreItem xmlns:ds="http://schemas.openxmlformats.org/officeDocument/2006/customXml" ds:itemID="{3F3E5221-2BB4-481B-B368-B27D22C06ADE}">
  <ds:schemaRefs>
    <ds:schemaRef ds:uri="http://schemas.microsoft.com/sharepoint/v3/contenttype/forms"/>
  </ds:schemaRefs>
</ds:datastoreItem>
</file>

<file path=customXml/itemProps3.xml><?xml version="1.0" encoding="utf-8"?>
<ds:datastoreItem xmlns:ds="http://schemas.openxmlformats.org/officeDocument/2006/customXml" ds:itemID="{12D3273E-9BD1-4AF5-B760-1DAB07987D0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5</vt:i4>
      </vt:variant>
    </vt:vector>
  </HeadingPairs>
  <TitlesOfParts>
    <vt:vector size="8" baseType="lpstr">
      <vt:lpstr>Load Plan</vt:lpstr>
      <vt:lpstr>HELPbloqueado</vt:lpstr>
      <vt:lpstr>HELP</vt:lpstr>
      <vt:lpstr>HELPbloqueado!Área_de_impresión</vt:lpstr>
      <vt:lpstr>'Load Plan'!Área_de_impresión</vt:lpstr>
      <vt:lpstr>Export_Coal_DETAILS</vt:lpstr>
      <vt:lpstr>Port_Waratah_Coal_Services__PWCS__LOADING_PLAN</vt:lpstr>
      <vt:lpstr>Port_Waratah_Coal_Services__PWCS__LOADING_PLAN_LOADING_CONSTRAINTS</vt:lpstr>
    </vt:vector>
  </TitlesOfParts>
  <Company>Accenture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Accenture</dc:creator>
  <cp:lastModifiedBy>Carlos Fuentes</cp:lastModifiedBy>
  <cp:lastPrinted>2022-11-04T18:34:03Z</cp:lastPrinted>
  <dcterms:created xsi:type="dcterms:W3CDTF">2005-11-23T04:21:10Z</dcterms:created>
  <dcterms:modified xsi:type="dcterms:W3CDTF">2026-02-03T19:08:48Z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0x0101006372FEE0330D584A834D65B7B16982C6</vt:lpwstr>
  </property>
  <property fmtid="{D5CDD505-2E9C-101B-9397-08002B2CF9AE}" pid="4" name="WorkflowChangePath">
    <vt:lpwstr>bf51d66d-b8ee-420b-a10d-c4e3d261cd28,19;</vt:lpwstr>
  </property>
</Properties>
</file>